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F:\3_Dispečerizácia Prešov - Strážske\7_Zverejnenie\"/>
    </mc:Choice>
  </mc:AlternateContent>
  <xr:revisionPtr revIDLastSave="0" documentId="13_ncr:1_{0F73F670-8406-4E2E-B7EF-D21F62AD3AE9}" xr6:coauthVersionLast="47" xr6:coauthVersionMax="47" xr10:uidLastSave="{00000000-0000-0000-0000-000000000000}"/>
  <bookViews>
    <workbookView xWindow="28680" yWindow="-120" windowWidth="29040" windowHeight="15840" tabRatio="884" xr2:uid="{00000000-000D-0000-FFFF-FFFF00000000}"/>
  </bookViews>
  <sheets>
    <sheet name="Cestovné časy" sheetId="15" r:id="rId1"/>
    <sheet name="193 - Bez projektu" sheetId="16" r:id="rId2"/>
    <sheet name="193 - S projektom" sheetId="17" r:id="rId3"/>
    <sheet name="194 - Bez projektu" sheetId="18" r:id="rId4"/>
    <sheet name="194 - S projektom" sheetId="19" r:id="rId5"/>
    <sheet name="Data =&gt;" sheetId="20" state="hidden" r:id="rId6"/>
    <sheet name="modelový GVD - trať 193" sheetId="21" state="hidden" r:id="rId7"/>
    <sheet name="PDO trať 193" sheetId="22" state="hidden" r:id="rId8"/>
    <sheet name="modelový GVD - trať 194" sheetId="23" state="hidden" r:id="rId9"/>
    <sheet name="PDO trať 194" sheetId="24" state="hidden" r:id="rId10"/>
    <sheet name="Doprava" sheetId="10" state="hidden" r:id="rId11"/>
    <sheet name="KCP 193 GVD 2022-2023" sheetId="8" state="hidden" r:id="rId12"/>
    <sheet name="KCP 194 GVD 2022-2023" sheetId="9" state="hidden" r:id="rId13"/>
  </sheets>
  <definedNames>
    <definedName name="RParticipants">#REF!:INDEX(#REF!,COUNTIF(#REF!,"?*"))</definedName>
    <definedName name="RWorkPackages">#REF!:INDEX(#REF!,COUNTIF(#REF!,"?*"))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8" l="1"/>
  <c r="B21" i="18"/>
  <c r="B21" i="19" s="1"/>
  <c r="B19" i="18"/>
  <c r="B11" i="18"/>
  <c r="B11" i="19" s="1"/>
  <c r="B9" i="18"/>
  <c r="B7" i="18"/>
  <c r="B17" i="18"/>
  <c r="B17" i="19" s="1"/>
  <c r="B5" i="18"/>
  <c r="B5" i="19" s="1"/>
  <c r="B18" i="19"/>
  <c r="B19" i="19"/>
  <c r="B20" i="19"/>
  <c r="B22" i="19"/>
  <c r="B23" i="19"/>
  <c r="B16" i="19"/>
  <c r="B7" i="19"/>
  <c r="B9" i="19"/>
  <c r="B4" i="19"/>
  <c r="B27" i="17"/>
  <c r="B29" i="17"/>
  <c r="B31" i="17"/>
  <c r="B33" i="17"/>
  <c r="B35" i="17"/>
  <c r="B37" i="17"/>
  <c r="B39" i="17"/>
  <c r="B41" i="17"/>
  <c r="B43" i="17"/>
  <c r="B26" i="17"/>
  <c r="B5" i="17"/>
  <c r="B7" i="17"/>
  <c r="B9" i="17"/>
  <c r="B11" i="17"/>
  <c r="B13" i="17"/>
  <c r="B15" i="17"/>
  <c r="B17" i="17"/>
  <c r="B19" i="17"/>
  <c r="B21" i="17"/>
  <c r="B4" i="17"/>
  <c r="C27" i="17"/>
  <c r="C28" i="17"/>
  <c r="C29" i="17"/>
  <c r="C30" i="17"/>
  <c r="C17" i="17" s="1"/>
  <c r="C31" i="17"/>
  <c r="C32" i="17"/>
  <c r="C33" i="17"/>
  <c r="C14" i="17" s="1"/>
  <c r="C34" i="17"/>
  <c r="C13" i="17" s="1"/>
  <c r="C35" i="17"/>
  <c r="C36" i="17"/>
  <c r="C37" i="17"/>
  <c r="C38" i="17"/>
  <c r="C39" i="17"/>
  <c r="C40" i="17"/>
  <c r="C41" i="17"/>
  <c r="C6" i="17" s="1"/>
  <c r="C42" i="17"/>
  <c r="C5" i="17" s="1"/>
  <c r="C43" i="17"/>
  <c r="C26" i="17"/>
  <c r="C43" i="16"/>
  <c r="C42" i="16"/>
  <c r="C41" i="16"/>
  <c r="C40" i="16"/>
  <c r="C39" i="16"/>
  <c r="C38" i="16"/>
  <c r="C9" i="16" s="1"/>
  <c r="C37" i="16"/>
  <c r="C10" i="16" s="1"/>
  <c r="C36" i="16"/>
  <c r="C35" i="16"/>
  <c r="C34" i="16"/>
  <c r="C33" i="16"/>
  <c r="C32" i="16"/>
  <c r="C31" i="16"/>
  <c r="C30" i="16"/>
  <c r="C17" i="16" s="1"/>
  <c r="C29" i="16"/>
  <c r="C28" i="16"/>
  <c r="C27" i="16"/>
  <c r="C26" i="16"/>
  <c r="K4" i="17"/>
  <c r="L4" i="17"/>
  <c r="M4" i="17"/>
  <c r="N4" i="17"/>
  <c r="O4" i="17"/>
  <c r="P4" i="17"/>
  <c r="Q4" i="17"/>
  <c r="R4" i="17"/>
  <c r="J4" i="17"/>
  <c r="E4" i="17"/>
  <c r="F4" i="17"/>
  <c r="G4" i="17"/>
  <c r="H4" i="17"/>
  <c r="I4" i="17"/>
  <c r="D4" i="17"/>
  <c r="E26" i="17"/>
  <c r="D32" i="17"/>
  <c r="K21" i="16"/>
  <c r="L21" i="16"/>
  <c r="M21" i="16"/>
  <c r="N21" i="16"/>
  <c r="O21" i="16"/>
  <c r="P21" i="16"/>
  <c r="Q21" i="16"/>
  <c r="J21" i="16"/>
  <c r="E21" i="16"/>
  <c r="F21" i="16"/>
  <c r="G21" i="16"/>
  <c r="H21" i="16"/>
  <c r="I21" i="16"/>
  <c r="D21" i="16"/>
  <c r="D16" i="16"/>
  <c r="K4" i="16"/>
  <c r="L4" i="16"/>
  <c r="M4" i="16"/>
  <c r="N4" i="16"/>
  <c r="O4" i="16"/>
  <c r="P4" i="16"/>
  <c r="Q4" i="16"/>
  <c r="R4" i="16"/>
  <c r="J4" i="16"/>
  <c r="E4" i="16"/>
  <c r="F4" i="16"/>
  <c r="G4" i="16"/>
  <c r="H4" i="16"/>
  <c r="I4" i="16"/>
  <c r="D4" i="16"/>
  <c r="D32" i="16"/>
  <c r="E26" i="16"/>
  <c r="D16" i="19"/>
  <c r="D4" i="19"/>
  <c r="D16" i="18"/>
  <c r="E4" i="18"/>
  <c r="D4" i="18"/>
  <c r="Q78" i="15"/>
  <c r="Q49" i="15" s="1"/>
  <c r="D18" i="24"/>
  <c r="D21" i="24" s="1"/>
  <c r="E17" i="24"/>
  <c r="E18" i="24" s="1"/>
  <c r="D14" i="24"/>
  <c r="E14" i="24" s="1"/>
  <c r="E17" i="18" s="1"/>
  <c r="E18" i="18" s="1"/>
  <c r="F13" i="24"/>
  <c r="T36" i="22"/>
  <c r="I36" i="22"/>
  <c r="D36" i="22"/>
  <c r="T35" i="22"/>
  <c r="K35" i="22"/>
  <c r="E35" i="22"/>
  <c r="D35" i="22"/>
  <c r="T34" i="22"/>
  <c r="I34" i="22"/>
  <c r="K33" i="22"/>
  <c r="D33" i="22"/>
  <c r="D30" i="22"/>
  <c r="E29" i="22"/>
  <c r="G29" i="22" s="1"/>
  <c r="H29" i="22" s="1"/>
  <c r="E28" i="22"/>
  <c r="E31" i="16" s="1"/>
  <c r="G27" i="22"/>
  <c r="F27" i="22"/>
  <c r="F17" i="22"/>
  <c r="E16" i="16" s="1"/>
  <c r="T16" i="22"/>
  <c r="R15" i="16" s="1"/>
  <c r="S16" i="22"/>
  <c r="R16" i="22"/>
  <c r="R33" i="22" s="1"/>
  <c r="Q16" i="22"/>
  <c r="O15" i="16" s="1"/>
  <c r="P16" i="22"/>
  <c r="N15" i="16" s="1"/>
  <c r="O16" i="22"/>
  <c r="N16" i="22"/>
  <c r="N33" i="22" s="1"/>
  <c r="M16" i="22"/>
  <c r="K15" i="16" s="1"/>
  <c r="L16" i="22"/>
  <c r="J15" i="16" s="1"/>
  <c r="J16" i="22"/>
  <c r="J33" i="22" s="1"/>
  <c r="I16" i="22"/>
  <c r="H16" i="22"/>
  <c r="G15" i="16" s="1"/>
  <c r="G16" i="22"/>
  <c r="F16" i="22"/>
  <c r="F33" i="22" s="1"/>
  <c r="E16" i="22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F20" i="21"/>
  <c r="C27" i="21" s="1"/>
  <c r="D5" i="21"/>
  <c r="C47" i="21" s="1"/>
  <c r="E27" i="17" s="1"/>
  <c r="C23" i="19"/>
  <c r="C22" i="19"/>
  <c r="C21" i="19"/>
  <c r="C20" i="19"/>
  <c r="C19" i="19"/>
  <c r="C18" i="19"/>
  <c r="C17" i="19"/>
  <c r="C16" i="19"/>
  <c r="C23" i="18"/>
  <c r="C22" i="18"/>
  <c r="C21" i="18"/>
  <c r="C20" i="18"/>
  <c r="C19" i="18"/>
  <c r="C18" i="18"/>
  <c r="C17" i="18"/>
  <c r="C16" i="18"/>
  <c r="C15" i="17"/>
  <c r="C21" i="17"/>
  <c r="C20" i="17"/>
  <c r="C19" i="17"/>
  <c r="C18" i="17"/>
  <c r="C16" i="17"/>
  <c r="C12" i="17"/>
  <c r="C11" i="17"/>
  <c r="C10" i="17"/>
  <c r="C9" i="17"/>
  <c r="C8" i="17"/>
  <c r="C7" i="17"/>
  <c r="C4" i="17"/>
  <c r="C13" i="16"/>
  <c r="C14" i="16"/>
  <c r="C19" i="16"/>
  <c r="C21" i="16"/>
  <c r="C20" i="16"/>
  <c r="C18" i="16"/>
  <c r="C16" i="16"/>
  <c r="C15" i="16"/>
  <c r="C12" i="16"/>
  <c r="C11" i="16"/>
  <c r="C8" i="16"/>
  <c r="C7" i="16"/>
  <c r="C6" i="16"/>
  <c r="C5" i="16"/>
  <c r="C4" i="16"/>
  <c r="M33" i="22" l="1"/>
  <c r="Q33" i="22"/>
  <c r="E36" i="22"/>
  <c r="F29" i="22"/>
  <c r="F32" i="16" s="1"/>
  <c r="G17" i="22"/>
  <c r="F35" i="22"/>
  <c r="E4" i="19"/>
  <c r="I15" i="16"/>
  <c r="L5" i="17"/>
  <c r="P5" i="17"/>
  <c r="K5" i="17"/>
  <c r="G5" i="17"/>
  <c r="O5" i="17"/>
  <c r="J5" i="17"/>
  <c r="R5" i="17"/>
  <c r="D6" i="21"/>
  <c r="D7" i="21" s="1"/>
  <c r="F19" i="21"/>
  <c r="F18" i="21" s="1"/>
  <c r="G28" i="22"/>
  <c r="G26" i="17"/>
  <c r="G27" i="17" s="1"/>
  <c r="H32" i="17"/>
  <c r="H32" i="16"/>
  <c r="H33" i="22"/>
  <c r="P33" i="22"/>
  <c r="D15" i="24"/>
  <c r="D19" i="24"/>
  <c r="D11" i="18" s="1"/>
  <c r="E33" i="22"/>
  <c r="D15" i="16"/>
  <c r="I33" i="22"/>
  <c r="H15" i="16"/>
  <c r="G35" i="22"/>
  <c r="F16" i="16"/>
  <c r="D34" i="22"/>
  <c r="D43" i="16"/>
  <c r="E21" i="24"/>
  <c r="E9" i="18"/>
  <c r="E10" i="18" s="1"/>
  <c r="D9" i="18"/>
  <c r="E15" i="16"/>
  <c r="O33" i="22"/>
  <c r="M15" i="16"/>
  <c r="S33" i="22"/>
  <c r="Q15" i="16"/>
  <c r="H17" i="22"/>
  <c r="I17" i="22" s="1"/>
  <c r="H16" i="16" s="1"/>
  <c r="E30" i="22"/>
  <c r="E32" i="17"/>
  <c r="E32" i="16"/>
  <c r="G30" i="22"/>
  <c r="L33" i="22"/>
  <c r="T33" i="22"/>
  <c r="F14" i="24"/>
  <c r="F16" i="18"/>
  <c r="F16" i="19"/>
  <c r="F17" i="24"/>
  <c r="H17" i="24" s="1"/>
  <c r="D17" i="18"/>
  <c r="D17" i="19"/>
  <c r="D18" i="19" s="1"/>
  <c r="G26" i="16"/>
  <c r="G32" i="16"/>
  <c r="P15" i="16"/>
  <c r="G33" i="22"/>
  <c r="F15" i="16"/>
  <c r="F28" i="22"/>
  <c r="F26" i="17"/>
  <c r="F27" i="17" s="1"/>
  <c r="F26" i="16"/>
  <c r="F32" i="17"/>
  <c r="E15" i="24"/>
  <c r="E17" i="19"/>
  <c r="E18" i="19" s="1"/>
  <c r="L15" i="16"/>
  <c r="G32" i="17"/>
  <c r="N5" i="17"/>
  <c r="D5" i="17"/>
  <c r="F5" i="17"/>
  <c r="Q5" i="17"/>
  <c r="M5" i="17"/>
  <c r="I5" i="17"/>
  <c r="E5" i="17"/>
  <c r="H5" i="17"/>
  <c r="F15" i="24"/>
  <c r="G14" i="24"/>
  <c r="H13" i="24"/>
  <c r="J29" i="22"/>
  <c r="H30" i="22"/>
  <c r="H27" i="22"/>
  <c r="C49" i="21"/>
  <c r="D8" i="21"/>
  <c r="C29" i="21"/>
  <c r="F17" i="21"/>
  <c r="C28" i="21"/>
  <c r="F30" i="22" l="1"/>
  <c r="R6" i="17"/>
  <c r="R7" i="17" s="1"/>
  <c r="Q81" i="15" s="1"/>
  <c r="N6" i="17"/>
  <c r="N7" i="17" s="1"/>
  <c r="M81" i="15" s="1"/>
  <c r="C48" i="21"/>
  <c r="E28" i="17" s="1"/>
  <c r="E29" i="17" s="1"/>
  <c r="G17" i="24"/>
  <c r="G28" i="17"/>
  <c r="G29" i="17" s="1"/>
  <c r="K6" i="17"/>
  <c r="K7" i="17" s="1"/>
  <c r="J81" i="15" s="1"/>
  <c r="M6" i="17"/>
  <c r="M7" i="17" s="1"/>
  <c r="G18" i="24"/>
  <c r="G4" i="19"/>
  <c r="G4" i="18"/>
  <c r="G34" i="22"/>
  <c r="G43" i="16"/>
  <c r="H4" i="19"/>
  <c r="H4" i="18"/>
  <c r="G15" i="24"/>
  <c r="G17" i="19"/>
  <c r="G18" i="19" s="1"/>
  <c r="G17" i="18"/>
  <c r="G18" i="18" s="1"/>
  <c r="H6" i="17"/>
  <c r="H7" i="17" s="1"/>
  <c r="Q6" i="17"/>
  <c r="Q7" i="17" s="1"/>
  <c r="F28" i="17"/>
  <c r="F29" i="17" s="1"/>
  <c r="C18" i="23"/>
  <c r="D18" i="18"/>
  <c r="C19" i="23" s="1"/>
  <c r="F17" i="19"/>
  <c r="F18" i="19" s="1"/>
  <c r="F17" i="18"/>
  <c r="F18" i="18" s="1"/>
  <c r="G36" i="22"/>
  <c r="G31" i="16"/>
  <c r="J6" i="17"/>
  <c r="J7" i="17" s="1"/>
  <c r="P6" i="17"/>
  <c r="P7" i="17" s="1"/>
  <c r="E22" i="24"/>
  <c r="E23" i="18"/>
  <c r="H35" i="22"/>
  <c r="G16" i="16"/>
  <c r="H34" i="22"/>
  <c r="H43" i="16"/>
  <c r="H16" i="19"/>
  <c r="H16" i="18"/>
  <c r="F22" i="24"/>
  <c r="F23" i="18"/>
  <c r="L81" i="15"/>
  <c r="E6" i="17"/>
  <c r="E7" i="17" s="1"/>
  <c r="F6" i="17"/>
  <c r="F7" i="17" s="1"/>
  <c r="F36" i="22"/>
  <c r="F31" i="16"/>
  <c r="F18" i="24"/>
  <c r="F4" i="19"/>
  <c r="F7" i="19" s="1"/>
  <c r="F4" i="18"/>
  <c r="D10" i="18"/>
  <c r="C11" i="23" s="1"/>
  <c r="O6" i="17"/>
  <c r="O7" i="17" s="1"/>
  <c r="L6" i="17"/>
  <c r="L7" i="17" s="1"/>
  <c r="H26" i="17"/>
  <c r="H27" i="17" s="1"/>
  <c r="H28" i="17" s="1"/>
  <c r="H29" i="17" s="1"/>
  <c r="H26" i="16"/>
  <c r="I32" i="17"/>
  <c r="I32" i="16"/>
  <c r="I6" i="17"/>
  <c r="I7" i="17" s="1"/>
  <c r="D6" i="17"/>
  <c r="D7" i="17" s="1"/>
  <c r="F34" i="22"/>
  <c r="F43" i="16"/>
  <c r="E34" i="22"/>
  <c r="E43" i="16"/>
  <c r="D22" i="24"/>
  <c r="D23" i="18"/>
  <c r="G6" i="17"/>
  <c r="G7" i="17" s="1"/>
  <c r="I17" i="24"/>
  <c r="H18" i="24"/>
  <c r="H9" i="18" s="1"/>
  <c r="H10" i="18" s="1"/>
  <c r="H14" i="24"/>
  <c r="I13" i="24"/>
  <c r="I35" i="22"/>
  <c r="J17" i="22"/>
  <c r="I16" i="16" s="1"/>
  <c r="J27" i="22"/>
  <c r="H28" i="22"/>
  <c r="K29" i="22"/>
  <c r="J30" i="22"/>
  <c r="C30" i="21"/>
  <c r="K8" i="17" s="1"/>
  <c r="F16" i="21"/>
  <c r="D9" i="21"/>
  <c r="C50" i="21"/>
  <c r="E30" i="17" s="1"/>
  <c r="F30" i="17" l="1"/>
  <c r="H30" i="17"/>
  <c r="I26" i="17"/>
  <c r="I27" i="17" s="1"/>
  <c r="I28" i="17" s="1"/>
  <c r="I29" i="17" s="1"/>
  <c r="I30" i="17" s="1"/>
  <c r="I26" i="16"/>
  <c r="P8" i="17"/>
  <c r="O81" i="15"/>
  <c r="G22" i="24"/>
  <c r="G23" i="18"/>
  <c r="G7" i="19"/>
  <c r="D8" i="17"/>
  <c r="C81" i="15"/>
  <c r="D7" i="19"/>
  <c r="R8" i="17"/>
  <c r="L8" i="17"/>
  <c r="K81" i="15"/>
  <c r="F9" i="18"/>
  <c r="F10" i="18" s="1"/>
  <c r="F21" i="24"/>
  <c r="F19" i="24"/>
  <c r="F11" i="18" s="1"/>
  <c r="F8" i="17"/>
  <c r="E81" i="15"/>
  <c r="J8" i="17"/>
  <c r="I81" i="15"/>
  <c r="G21" i="24"/>
  <c r="G9" i="18"/>
  <c r="G10" i="18" s="1"/>
  <c r="H15" i="24"/>
  <c r="H17" i="19"/>
  <c r="H18" i="19" s="1"/>
  <c r="H17" i="18"/>
  <c r="H18" i="18" s="1"/>
  <c r="J34" i="22"/>
  <c r="I43" i="16"/>
  <c r="I4" i="19"/>
  <c r="I7" i="19" s="1"/>
  <c r="I4" i="18"/>
  <c r="I8" i="17"/>
  <c r="I9" i="17" s="1"/>
  <c r="H81" i="15"/>
  <c r="N8" i="17"/>
  <c r="O8" i="17"/>
  <c r="N81" i="15"/>
  <c r="E8" i="17"/>
  <c r="D81" i="15"/>
  <c r="E7" i="19"/>
  <c r="E8" i="19" s="1"/>
  <c r="G30" i="17"/>
  <c r="Q8" i="17"/>
  <c r="P81" i="15"/>
  <c r="H7" i="19"/>
  <c r="M8" i="17"/>
  <c r="G8" i="17"/>
  <c r="F81" i="15"/>
  <c r="F8" i="19"/>
  <c r="J32" i="17"/>
  <c r="J32" i="16"/>
  <c r="H36" i="22"/>
  <c r="H31" i="16"/>
  <c r="I16" i="19"/>
  <c r="I16" i="18"/>
  <c r="C12" i="23"/>
  <c r="H8" i="17"/>
  <c r="G81" i="15"/>
  <c r="J13" i="24"/>
  <c r="I14" i="24"/>
  <c r="H21" i="24"/>
  <c r="H19" i="24"/>
  <c r="H11" i="18" s="1"/>
  <c r="J17" i="24"/>
  <c r="I18" i="24"/>
  <c r="I9" i="18" s="1"/>
  <c r="I10" i="18" s="1"/>
  <c r="J28" i="22"/>
  <c r="K27" i="22"/>
  <c r="J35" i="22"/>
  <c r="L17" i="22"/>
  <c r="J16" i="16" s="1"/>
  <c r="K30" i="22"/>
  <c r="L29" i="22"/>
  <c r="M29" i="22"/>
  <c r="C51" i="21"/>
  <c r="H31" i="17" s="1"/>
  <c r="D10" i="21"/>
  <c r="K14" i="21"/>
  <c r="C31" i="21"/>
  <c r="K9" i="17" s="1"/>
  <c r="F15" i="21"/>
  <c r="D29" i="10"/>
  <c r="N57" i="8"/>
  <c r="N56" i="8"/>
  <c r="N55" i="8"/>
  <c r="M53" i="8"/>
  <c r="M52" i="8"/>
  <c r="G9" i="17" l="1"/>
  <c r="R9" i="17"/>
  <c r="O9" i="17"/>
  <c r="D9" i="17"/>
  <c r="G94" i="15"/>
  <c r="H27" i="16"/>
  <c r="H28" i="16" s="1"/>
  <c r="G89" i="15" s="1"/>
  <c r="K10" i="17"/>
  <c r="H22" i="24"/>
  <c r="H23" i="18"/>
  <c r="L32" i="17"/>
  <c r="L32" i="16"/>
  <c r="J4" i="19"/>
  <c r="J7" i="19" s="1"/>
  <c r="J8" i="19" s="1"/>
  <c r="J4" i="18"/>
  <c r="J16" i="19"/>
  <c r="J16" i="18"/>
  <c r="H9" i="17"/>
  <c r="M9" i="17"/>
  <c r="Q9" i="17"/>
  <c r="N9" i="17"/>
  <c r="F9" i="17"/>
  <c r="D8" i="19"/>
  <c r="G8" i="19"/>
  <c r="I31" i="17"/>
  <c r="H94" i="15" s="1"/>
  <c r="F31" i="17"/>
  <c r="L30" i="22"/>
  <c r="K32" i="16"/>
  <c r="K32" i="17"/>
  <c r="J26" i="17"/>
  <c r="J27" i="17" s="1"/>
  <c r="J28" i="17" s="1"/>
  <c r="J29" i="17" s="1"/>
  <c r="J30" i="17" s="1"/>
  <c r="J31" i="17" s="1"/>
  <c r="I94" i="15" s="1"/>
  <c r="J26" i="16"/>
  <c r="H8" i="19"/>
  <c r="G31" i="17"/>
  <c r="E9" i="17"/>
  <c r="J9" i="17"/>
  <c r="P9" i="17"/>
  <c r="E31" i="17"/>
  <c r="I15" i="24"/>
  <c r="I17" i="19"/>
  <c r="I18" i="19" s="1"/>
  <c r="I17" i="18"/>
  <c r="I18" i="18" s="1"/>
  <c r="K34" i="22"/>
  <c r="J43" i="16"/>
  <c r="J36" i="22"/>
  <c r="I31" i="16"/>
  <c r="I8" i="19"/>
  <c r="L9" i="17"/>
  <c r="L10" i="17" s="1"/>
  <c r="I21" i="24"/>
  <c r="I19" i="24"/>
  <c r="I11" i="18" s="1"/>
  <c r="J18" i="24"/>
  <c r="J9" i="18" s="1"/>
  <c r="J10" i="18" s="1"/>
  <c r="K17" i="24"/>
  <c r="J14" i="24"/>
  <c r="L13" i="24"/>
  <c r="L27" i="22"/>
  <c r="K28" i="22"/>
  <c r="M27" i="22"/>
  <c r="M17" i="22"/>
  <c r="L35" i="22"/>
  <c r="N17" i="22"/>
  <c r="L16" i="16" s="1"/>
  <c r="N29" i="22"/>
  <c r="O29" i="22"/>
  <c r="M30" i="22"/>
  <c r="D11" i="21"/>
  <c r="C52" i="21"/>
  <c r="C32" i="21"/>
  <c r="D10" i="17" s="1"/>
  <c r="F14" i="21"/>
  <c r="D49" i="10"/>
  <c r="D43" i="10"/>
  <c r="D37" i="10"/>
  <c r="D47" i="10"/>
  <c r="D41" i="10"/>
  <c r="D35" i="10"/>
  <c r="I73" i="10"/>
  <c r="N23" i="8"/>
  <c r="N22" i="8"/>
  <c r="N21" i="8"/>
  <c r="N20" i="8"/>
  <c r="N17" i="8"/>
  <c r="N30" i="8" s="1"/>
  <c r="M45" i="8" s="1"/>
  <c r="N16" i="8"/>
  <c r="N29" i="8" s="1"/>
  <c r="M42" i="8" s="1"/>
  <c r="N15" i="8"/>
  <c r="N28" i="8" s="1"/>
  <c r="M39" i="8" s="1"/>
  <c r="O20" i="8"/>
  <c r="P23" i="8"/>
  <c r="P22" i="8"/>
  <c r="P17" i="8"/>
  <c r="P16" i="8"/>
  <c r="P29" i="8" s="1"/>
  <c r="M44" i="8" s="1"/>
  <c r="P20" i="8"/>
  <c r="P14" i="8"/>
  <c r="O17" i="8"/>
  <c r="O23" i="8"/>
  <c r="O22" i="8"/>
  <c r="O16" i="8"/>
  <c r="O14" i="8"/>
  <c r="N14" i="8"/>
  <c r="N27" i="8" s="1"/>
  <c r="M36" i="8" s="1"/>
  <c r="C29" i="10"/>
  <c r="C27" i="10"/>
  <c r="C26" i="10"/>
  <c r="C25" i="10"/>
  <c r="C23" i="10"/>
  <c r="C21" i="10"/>
  <c r="C20" i="10"/>
  <c r="C19" i="10"/>
  <c r="C17" i="10"/>
  <c r="C15" i="10"/>
  <c r="C14" i="10"/>
  <c r="C13" i="10"/>
  <c r="N19" i="9"/>
  <c r="N15" i="9"/>
  <c r="O19" i="9"/>
  <c r="O15" i="9"/>
  <c r="O18" i="9"/>
  <c r="O14" i="9"/>
  <c r="N18" i="9"/>
  <c r="N14" i="9"/>
  <c r="C73" i="10"/>
  <c r="C71" i="10"/>
  <c r="C70" i="10"/>
  <c r="C69" i="10"/>
  <c r="C67" i="10"/>
  <c r="C65" i="10"/>
  <c r="C64" i="10"/>
  <c r="C63" i="10"/>
  <c r="C61" i="10"/>
  <c r="C59" i="10"/>
  <c r="C58" i="10"/>
  <c r="C57" i="10"/>
  <c r="C51" i="10"/>
  <c r="C49" i="10"/>
  <c r="C48" i="10"/>
  <c r="C47" i="10"/>
  <c r="C45" i="10"/>
  <c r="C43" i="10"/>
  <c r="C42" i="10"/>
  <c r="C41" i="10"/>
  <c r="C39" i="10"/>
  <c r="C37" i="10"/>
  <c r="C36" i="10"/>
  <c r="C35" i="10"/>
  <c r="C116" i="10"/>
  <c r="C114" i="10"/>
  <c r="C113" i="10"/>
  <c r="C112" i="10"/>
  <c r="C110" i="10"/>
  <c r="C108" i="10"/>
  <c r="C107" i="10"/>
  <c r="C106" i="10"/>
  <c r="C104" i="10"/>
  <c r="C102" i="10"/>
  <c r="C101" i="10"/>
  <c r="C100" i="10"/>
  <c r="B145" i="10"/>
  <c r="B143" i="10"/>
  <c r="B142" i="10"/>
  <c r="B141" i="10"/>
  <c r="C94" i="10"/>
  <c r="C92" i="10"/>
  <c r="C91" i="10"/>
  <c r="C90" i="10"/>
  <c r="C88" i="10"/>
  <c r="C86" i="10"/>
  <c r="C85" i="10"/>
  <c r="C84" i="10"/>
  <c r="C82" i="10"/>
  <c r="C80" i="10"/>
  <c r="C79" i="10"/>
  <c r="C78" i="10"/>
  <c r="C124" i="10"/>
  <c r="C122" i="10"/>
  <c r="C121" i="10"/>
  <c r="C120" i="10"/>
  <c r="C130" i="10"/>
  <c r="C128" i="10"/>
  <c r="C127" i="10"/>
  <c r="C126" i="10"/>
  <c r="G111" i="8"/>
  <c r="G112" i="8" s="1"/>
  <c r="G113" i="8" s="1"/>
  <c r="G114" i="8" s="1"/>
  <c r="G104" i="8"/>
  <c r="G105" i="8" s="1"/>
  <c r="G106" i="8" s="1"/>
  <c r="D68" i="8"/>
  <c r="D69" i="8" s="1"/>
  <c r="D70" i="8" s="1"/>
  <c r="E68" i="8"/>
  <c r="E69" i="8" s="1"/>
  <c r="E70" i="8" s="1"/>
  <c r="C68" i="8"/>
  <c r="C69" i="8" s="1"/>
  <c r="C70" i="8" s="1"/>
  <c r="D132" i="8"/>
  <c r="D133" i="8" s="1"/>
  <c r="D134" i="8" s="1"/>
  <c r="E132" i="8"/>
  <c r="E133" i="8" s="1"/>
  <c r="E134" i="8" s="1"/>
  <c r="C132" i="8"/>
  <c r="C133" i="8" s="1"/>
  <c r="C134" i="8" s="1"/>
  <c r="D128" i="8"/>
  <c r="D129" i="8" s="1"/>
  <c r="D130" i="8" s="1"/>
  <c r="E128" i="8"/>
  <c r="E129" i="8" s="1"/>
  <c r="E130" i="8" s="1"/>
  <c r="C128" i="8"/>
  <c r="C129" i="8" s="1"/>
  <c r="C130" i="8" s="1"/>
  <c r="D124" i="8"/>
  <c r="D125" i="8" s="1"/>
  <c r="D126" i="8" s="1"/>
  <c r="E124" i="8"/>
  <c r="E125" i="8" s="1"/>
  <c r="E126" i="8" s="1"/>
  <c r="C124" i="8"/>
  <c r="C125" i="8" s="1"/>
  <c r="C126" i="8" s="1"/>
  <c r="D120" i="8"/>
  <c r="D121" i="8" s="1"/>
  <c r="D122" i="8" s="1"/>
  <c r="E120" i="8"/>
  <c r="E121" i="8" s="1"/>
  <c r="E122" i="8" s="1"/>
  <c r="C120" i="8"/>
  <c r="C121" i="8" s="1"/>
  <c r="C122" i="8" s="1"/>
  <c r="D116" i="8"/>
  <c r="D117" i="8" s="1"/>
  <c r="D118" i="8" s="1"/>
  <c r="E116" i="8"/>
  <c r="E117" i="8" s="1"/>
  <c r="E118" i="8" s="1"/>
  <c r="C116" i="8"/>
  <c r="C117" i="8" s="1"/>
  <c r="C118" i="8" s="1"/>
  <c r="D112" i="8"/>
  <c r="D113" i="8" s="1"/>
  <c r="D114" i="8" s="1"/>
  <c r="E112" i="8"/>
  <c r="E113" i="8" s="1"/>
  <c r="E114" i="8" s="1"/>
  <c r="C112" i="8"/>
  <c r="C113" i="8" s="1"/>
  <c r="C114" i="8" s="1"/>
  <c r="D108" i="8"/>
  <c r="D109" i="8" s="1"/>
  <c r="D110" i="8" s="1"/>
  <c r="E108" i="8"/>
  <c r="E109" i="8" s="1"/>
  <c r="E110" i="8" s="1"/>
  <c r="C108" i="8"/>
  <c r="C109" i="8" s="1"/>
  <c r="C110" i="8" s="1"/>
  <c r="D104" i="8"/>
  <c r="D105" i="8" s="1"/>
  <c r="D106" i="8" s="1"/>
  <c r="E104" i="8"/>
  <c r="E105" i="8" s="1"/>
  <c r="E106" i="8" s="1"/>
  <c r="C104" i="8"/>
  <c r="C105" i="8" s="1"/>
  <c r="C106" i="8" s="1"/>
  <c r="D100" i="8"/>
  <c r="D101" i="8" s="1"/>
  <c r="D102" i="8" s="1"/>
  <c r="E100" i="8"/>
  <c r="E101" i="8" s="1"/>
  <c r="E102" i="8" s="1"/>
  <c r="C100" i="8"/>
  <c r="C101" i="8" s="1"/>
  <c r="C102" i="8" s="1"/>
  <c r="D96" i="8"/>
  <c r="D97" i="8" s="1"/>
  <c r="D98" i="8" s="1"/>
  <c r="E96" i="8"/>
  <c r="E97" i="8" s="1"/>
  <c r="E98" i="8" s="1"/>
  <c r="C96" i="8"/>
  <c r="C97" i="8" s="1"/>
  <c r="C98" i="8" s="1"/>
  <c r="D92" i="8"/>
  <c r="D93" i="8" s="1"/>
  <c r="D94" i="8" s="1"/>
  <c r="E92" i="8"/>
  <c r="E93" i="8" s="1"/>
  <c r="E94" i="8" s="1"/>
  <c r="C92" i="8"/>
  <c r="C93" i="8" s="1"/>
  <c r="C94" i="8" s="1"/>
  <c r="D88" i="8"/>
  <c r="D89" i="8" s="1"/>
  <c r="D90" i="8" s="1"/>
  <c r="E88" i="8"/>
  <c r="E89" i="8" s="1"/>
  <c r="E90" i="8" s="1"/>
  <c r="C88" i="8"/>
  <c r="C89" i="8" s="1"/>
  <c r="C90" i="8" s="1"/>
  <c r="D84" i="8"/>
  <c r="D85" i="8" s="1"/>
  <c r="D86" i="8" s="1"/>
  <c r="E84" i="8"/>
  <c r="E85" i="8" s="1"/>
  <c r="E86" i="8" s="1"/>
  <c r="C84" i="8"/>
  <c r="C85" i="8" s="1"/>
  <c r="C86" i="8" s="1"/>
  <c r="D80" i="8"/>
  <c r="D81" i="8" s="1"/>
  <c r="D82" i="8" s="1"/>
  <c r="E80" i="8"/>
  <c r="E81" i="8" s="1"/>
  <c r="E82" i="8" s="1"/>
  <c r="C80" i="8"/>
  <c r="C81" i="8" s="1"/>
  <c r="C82" i="8" s="1"/>
  <c r="D76" i="8"/>
  <c r="D77" i="8" s="1"/>
  <c r="D78" i="8" s="1"/>
  <c r="E76" i="8"/>
  <c r="E77" i="8" s="1"/>
  <c r="E78" i="8" s="1"/>
  <c r="C76" i="8"/>
  <c r="C77" i="8" s="1"/>
  <c r="C78" i="8" s="1"/>
  <c r="D72" i="8"/>
  <c r="D73" i="8" s="1"/>
  <c r="D74" i="8" s="1"/>
  <c r="E72" i="8"/>
  <c r="E73" i="8" s="1"/>
  <c r="E74" i="8" s="1"/>
  <c r="C72" i="8"/>
  <c r="C73" i="8" s="1"/>
  <c r="C74" i="8" s="1"/>
  <c r="G43" i="8"/>
  <c r="G44" i="8" s="1"/>
  <c r="G45" i="8" s="1"/>
  <c r="D63" i="8"/>
  <c r="D64" i="8" s="1"/>
  <c r="D65" i="8" s="1"/>
  <c r="E63" i="8"/>
  <c r="E64" i="8" s="1"/>
  <c r="E65" i="8" s="1"/>
  <c r="C63" i="8"/>
  <c r="C64" i="8" s="1"/>
  <c r="C65" i="8" s="1"/>
  <c r="D59" i="8"/>
  <c r="D60" i="8" s="1"/>
  <c r="D61" i="8" s="1"/>
  <c r="E59" i="8"/>
  <c r="E60" i="8" s="1"/>
  <c r="E61" i="8" s="1"/>
  <c r="C59" i="8"/>
  <c r="C60" i="8" s="1"/>
  <c r="C61" i="8" s="1"/>
  <c r="D55" i="8"/>
  <c r="D56" i="8" s="1"/>
  <c r="D57" i="8" s="1"/>
  <c r="E55" i="8"/>
  <c r="E56" i="8" s="1"/>
  <c r="E57" i="8" s="1"/>
  <c r="C55" i="8"/>
  <c r="C56" i="8" s="1"/>
  <c r="C57" i="8" s="1"/>
  <c r="D51" i="8"/>
  <c r="D52" i="8" s="1"/>
  <c r="D53" i="8" s="1"/>
  <c r="E51" i="8"/>
  <c r="E52" i="8" s="1"/>
  <c r="E53" i="8" s="1"/>
  <c r="D47" i="8"/>
  <c r="D48" i="8" s="1"/>
  <c r="D49" i="8" s="1"/>
  <c r="E47" i="8"/>
  <c r="E48" i="8" s="1"/>
  <c r="E49" i="8" s="1"/>
  <c r="D43" i="8"/>
  <c r="D44" i="8" s="1"/>
  <c r="D45" i="8" s="1"/>
  <c r="E43" i="8"/>
  <c r="E44" i="8" s="1"/>
  <c r="E45" i="8" s="1"/>
  <c r="D39" i="8"/>
  <c r="D40" i="8" s="1"/>
  <c r="D41" i="8" s="1"/>
  <c r="E39" i="8"/>
  <c r="E40" i="8" s="1"/>
  <c r="E41" i="8" s="1"/>
  <c r="D35" i="8"/>
  <c r="D36" i="8" s="1"/>
  <c r="D37" i="8" s="1"/>
  <c r="E35" i="8"/>
  <c r="E36" i="8" s="1"/>
  <c r="E37" i="8" s="1"/>
  <c r="D31" i="8"/>
  <c r="D32" i="8" s="1"/>
  <c r="D33" i="8" s="1"/>
  <c r="E31" i="8"/>
  <c r="E32" i="8" s="1"/>
  <c r="E33" i="8" s="1"/>
  <c r="D27" i="8"/>
  <c r="D28" i="8" s="1"/>
  <c r="D29" i="8" s="1"/>
  <c r="E27" i="8"/>
  <c r="E28" i="8" s="1"/>
  <c r="E29" i="8" s="1"/>
  <c r="D23" i="8"/>
  <c r="D24" i="8" s="1"/>
  <c r="D25" i="8" s="1"/>
  <c r="E23" i="8"/>
  <c r="E24" i="8" s="1"/>
  <c r="E25" i="8" s="1"/>
  <c r="D19" i="8"/>
  <c r="D20" i="8" s="1"/>
  <c r="D21" i="8" s="1"/>
  <c r="E19" i="8"/>
  <c r="E20" i="8" s="1"/>
  <c r="E21" i="8" s="1"/>
  <c r="D15" i="8"/>
  <c r="D16" i="8" s="1"/>
  <c r="D17" i="8" s="1"/>
  <c r="E15" i="8"/>
  <c r="E16" i="8" s="1"/>
  <c r="E17" i="8" s="1"/>
  <c r="G26" i="8"/>
  <c r="G27" i="8" s="1"/>
  <c r="G28" i="8" s="1"/>
  <c r="G29" i="8" s="1"/>
  <c r="D11" i="8"/>
  <c r="D12" i="8" s="1"/>
  <c r="D13" i="8" s="1"/>
  <c r="E11" i="8"/>
  <c r="E12" i="8" s="1"/>
  <c r="E13" i="8" s="1"/>
  <c r="D7" i="8"/>
  <c r="D8" i="8" s="1"/>
  <c r="D9" i="8" s="1"/>
  <c r="E7" i="8"/>
  <c r="E8" i="8" s="1"/>
  <c r="E9" i="8" s="1"/>
  <c r="D3" i="8"/>
  <c r="D4" i="8" s="1"/>
  <c r="D5" i="8" s="1"/>
  <c r="E3" i="8"/>
  <c r="E4" i="8" s="1"/>
  <c r="E5" i="8" s="1"/>
  <c r="C51" i="8"/>
  <c r="C52" i="8" s="1"/>
  <c r="C53" i="8" s="1"/>
  <c r="C47" i="8"/>
  <c r="C48" i="8" s="1"/>
  <c r="C49" i="8" s="1"/>
  <c r="C43" i="8"/>
  <c r="C44" i="8" s="1"/>
  <c r="C45" i="8" s="1"/>
  <c r="C39" i="8"/>
  <c r="C40" i="8" s="1"/>
  <c r="C41" i="8" s="1"/>
  <c r="C35" i="8"/>
  <c r="C36" i="8" s="1"/>
  <c r="C37" i="8" s="1"/>
  <c r="C31" i="8"/>
  <c r="C32" i="8" s="1"/>
  <c r="C33" i="8" s="1"/>
  <c r="C27" i="8"/>
  <c r="C28" i="8" s="1"/>
  <c r="C29" i="8" s="1"/>
  <c r="C23" i="8"/>
  <c r="C24" i="8" s="1"/>
  <c r="C25" i="8" s="1"/>
  <c r="C19" i="8"/>
  <c r="C20" i="8" s="1"/>
  <c r="C21" i="8" s="1"/>
  <c r="C15" i="8"/>
  <c r="C16" i="8" s="1"/>
  <c r="C17" i="8" s="1"/>
  <c r="C11" i="8"/>
  <c r="C12" i="8" s="1"/>
  <c r="C13" i="8" s="1"/>
  <c r="C7" i="8"/>
  <c r="C8" i="8" s="1"/>
  <c r="C9" i="8" s="1"/>
  <c r="C3" i="8"/>
  <c r="C4" i="8" s="1"/>
  <c r="C5" i="8" s="1"/>
  <c r="J211" i="10"/>
  <c r="J73" i="10" s="1"/>
  <c r="I203" i="10"/>
  <c r="I116" i="10" s="1"/>
  <c r="B203" i="10"/>
  <c r="B199" i="10"/>
  <c r="B181" i="10"/>
  <c r="B177" i="10"/>
  <c r="E72" i="9"/>
  <c r="E69" i="9"/>
  <c r="E66" i="9"/>
  <c r="E63" i="9"/>
  <c r="E61" i="9"/>
  <c r="E58" i="9"/>
  <c r="E54" i="9"/>
  <c r="E51" i="9"/>
  <c r="E48" i="9"/>
  <c r="E44" i="9"/>
  <c r="E40" i="9"/>
  <c r="C72" i="9"/>
  <c r="C69" i="9"/>
  <c r="C66" i="9"/>
  <c r="C63" i="9"/>
  <c r="C61" i="9"/>
  <c r="C58" i="9"/>
  <c r="C54" i="9"/>
  <c r="C51" i="9"/>
  <c r="C48" i="9"/>
  <c r="C44" i="9"/>
  <c r="C40" i="9"/>
  <c r="E35" i="9"/>
  <c r="E32" i="9"/>
  <c r="E29" i="9"/>
  <c r="E26" i="9"/>
  <c r="E22" i="9"/>
  <c r="E18" i="9"/>
  <c r="E15" i="9"/>
  <c r="E13" i="9"/>
  <c r="E10" i="9"/>
  <c r="E7" i="9"/>
  <c r="E3" i="9"/>
  <c r="C35" i="9"/>
  <c r="C32" i="9"/>
  <c r="C29" i="9"/>
  <c r="C26" i="9"/>
  <c r="C22" i="9"/>
  <c r="C18" i="9"/>
  <c r="C15" i="9"/>
  <c r="C13" i="9"/>
  <c r="C10" i="9"/>
  <c r="C7" i="9"/>
  <c r="C3" i="9"/>
  <c r="B159" i="10"/>
  <c r="B155" i="10"/>
  <c r="C136" i="10"/>
  <c r="C134" i="10"/>
  <c r="C133" i="10"/>
  <c r="C132" i="10"/>
  <c r="J2" i="10"/>
  <c r="K2" i="10" s="1"/>
  <c r="L2" i="10" s="1"/>
  <c r="M2" i="10" s="1"/>
  <c r="N2" i="10" s="1"/>
  <c r="O2" i="10" s="1"/>
  <c r="P2" i="10" s="1"/>
  <c r="Q2" i="10" s="1"/>
  <c r="R2" i="10" s="1"/>
  <c r="S2" i="10" s="1"/>
  <c r="T2" i="10" s="1"/>
  <c r="U2" i="10" s="1"/>
  <c r="V2" i="10" s="1"/>
  <c r="W2" i="10" s="1"/>
  <c r="X2" i="10" s="1"/>
  <c r="Y2" i="10" s="1"/>
  <c r="Z2" i="10" s="1"/>
  <c r="AA2" i="10" s="1"/>
  <c r="AB2" i="10" s="1"/>
  <c r="AC2" i="10" s="1"/>
  <c r="AD2" i="10" s="1"/>
  <c r="AE2" i="10" s="1"/>
  <c r="AF2" i="10" s="1"/>
  <c r="AG2" i="10" s="1"/>
  <c r="AH2" i="10" s="1"/>
  <c r="AI2" i="10" s="1"/>
  <c r="AJ2" i="10" s="1"/>
  <c r="AK2" i="10" s="1"/>
  <c r="AL2" i="10" s="1"/>
  <c r="AM2" i="10" s="1"/>
  <c r="D136" i="10"/>
  <c r="D134" i="10"/>
  <c r="D133" i="10"/>
  <c r="D132" i="10"/>
  <c r="G53" i="15" l="1"/>
  <c r="J10" i="17"/>
  <c r="I10" i="17"/>
  <c r="Q10" i="17"/>
  <c r="G10" i="17"/>
  <c r="O10" i="17"/>
  <c r="O11" i="17" s="1"/>
  <c r="M10" i="17"/>
  <c r="R10" i="17"/>
  <c r="H10" i="17"/>
  <c r="J17" i="19"/>
  <c r="J18" i="19" s="1"/>
  <c r="J17" i="18"/>
  <c r="J18" i="18" s="1"/>
  <c r="K4" i="19"/>
  <c r="K7" i="19" s="1"/>
  <c r="K8" i="19" s="1"/>
  <c r="K4" i="18"/>
  <c r="D94" i="15"/>
  <c r="E27" i="16"/>
  <c r="E28" i="16" s="1"/>
  <c r="D89" i="15" s="1"/>
  <c r="P30" i="8"/>
  <c r="M47" i="8" s="1"/>
  <c r="P47" i="8" s="1"/>
  <c r="M34" i="22"/>
  <c r="L43" i="16"/>
  <c r="L28" i="22"/>
  <c r="K26" i="17"/>
  <c r="K27" i="17" s="1"/>
  <c r="K28" i="17" s="1"/>
  <c r="K29" i="17" s="1"/>
  <c r="K30" i="17" s="1"/>
  <c r="K31" i="17" s="1"/>
  <c r="J94" i="15" s="1"/>
  <c r="K26" i="16"/>
  <c r="P10" i="17"/>
  <c r="E10" i="17"/>
  <c r="L34" i="22"/>
  <c r="K43" i="16"/>
  <c r="E94" i="15"/>
  <c r="F27" i="16"/>
  <c r="F28" i="16" s="1"/>
  <c r="E89" i="15" s="1"/>
  <c r="F10" i="17"/>
  <c r="N30" i="22"/>
  <c r="M32" i="17"/>
  <c r="M32" i="16"/>
  <c r="L26" i="17"/>
  <c r="L27" i="17" s="1"/>
  <c r="L28" i="17" s="1"/>
  <c r="L29" i="17" s="1"/>
  <c r="L30" i="17" s="1"/>
  <c r="L31" i="17" s="1"/>
  <c r="K94" i="15" s="1"/>
  <c r="L26" i="16"/>
  <c r="I22" i="24"/>
  <c r="I23" i="18"/>
  <c r="R11" i="17"/>
  <c r="K11" i="17"/>
  <c r="K36" i="22"/>
  <c r="J31" i="16"/>
  <c r="J27" i="16" s="1"/>
  <c r="J28" i="16" s="1"/>
  <c r="I89" i="15" s="1"/>
  <c r="I53" i="15" s="1"/>
  <c r="O29" i="8"/>
  <c r="M43" i="8" s="1"/>
  <c r="D65" i="10" s="1"/>
  <c r="D21" i="10" s="1"/>
  <c r="N32" i="17"/>
  <c r="N32" i="16"/>
  <c r="M35" i="22"/>
  <c r="K16" i="16"/>
  <c r="L16" i="18"/>
  <c r="L16" i="19"/>
  <c r="F94" i="15"/>
  <c r="G27" i="16"/>
  <c r="G28" i="16" s="1"/>
  <c r="F89" i="15" s="1"/>
  <c r="N10" i="17"/>
  <c r="I27" i="16"/>
  <c r="I28" i="16" s="1"/>
  <c r="H89" i="15" s="1"/>
  <c r="H53" i="15" s="1"/>
  <c r="K18" i="24"/>
  <c r="L17" i="24"/>
  <c r="L14" i="24"/>
  <c r="N13" i="24"/>
  <c r="J21" i="24"/>
  <c r="J19" i="24"/>
  <c r="J11" i="18" s="1"/>
  <c r="J15" i="24"/>
  <c r="K14" i="24"/>
  <c r="O17" i="22"/>
  <c r="N35" i="22"/>
  <c r="P17" i="22"/>
  <c r="N16" i="16" s="1"/>
  <c r="O30" i="22"/>
  <c r="P29" i="22"/>
  <c r="Q29" i="22"/>
  <c r="N27" i="22"/>
  <c r="M28" i="22"/>
  <c r="O27" i="22"/>
  <c r="C33" i="21"/>
  <c r="G11" i="17" s="1"/>
  <c r="F13" i="21"/>
  <c r="C53" i="21"/>
  <c r="K33" i="17" s="1"/>
  <c r="D12" i="21"/>
  <c r="O30" i="8"/>
  <c r="M46" i="8" s="1"/>
  <c r="P46" i="8" s="1"/>
  <c r="O23" i="9"/>
  <c r="M30" i="9" s="1"/>
  <c r="P30" i="9" s="1"/>
  <c r="P27" i="8"/>
  <c r="M41" i="8" s="1"/>
  <c r="P45" i="8"/>
  <c r="D59" i="10"/>
  <c r="P42" i="8"/>
  <c r="D58" i="10"/>
  <c r="P36" i="8"/>
  <c r="D57" i="10"/>
  <c r="D13" i="10" s="1"/>
  <c r="P44" i="8"/>
  <c r="D71" i="10"/>
  <c r="D27" i="10" s="1"/>
  <c r="P43" i="8"/>
  <c r="O27" i="8"/>
  <c r="I51" i="10"/>
  <c r="I29" i="10" s="1"/>
  <c r="D15" i="10"/>
  <c r="O24" i="9"/>
  <c r="M32" i="9" s="1"/>
  <c r="P32" i="9" s="1"/>
  <c r="N23" i="9"/>
  <c r="M29" i="9" s="1"/>
  <c r="N24" i="9"/>
  <c r="M31" i="9" s="1"/>
  <c r="D127" i="10"/>
  <c r="D128" i="10"/>
  <c r="J136" i="10"/>
  <c r="D130" i="10"/>
  <c r="I136" i="10"/>
  <c r="D126" i="10"/>
  <c r="D94" i="10"/>
  <c r="D90" i="10"/>
  <c r="D92" i="10"/>
  <c r="D91" i="10"/>
  <c r="D124" i="10"/>
  <c r="D120" i="10"/>
  <c r="D122" i="10"/>
  <c r="D121" i="10"/>
  <c r="J203" i="10"/>
  <c r="K211" i="10"/>
  <c r="G31" i="9"/>
  <c r="G32" i="9" s="1"/>
  <c r="G71" i="9"/>
  <c r="G72" i="9" s="1"/>
  <c r="G68" i="9"/>
  <c r="G69" i="9" s="1"/>
  <c r="G65" i="9"/>
  <c r="G66" i="9" s="1"/>
  <c r="G62" i="9"/>
  <c r="G63" i="9" s="1"/>
  <c r="G60" i="9"/>
  <c r="G61" i="9" s="1"/>
  <c r="G57" i="9"/>
  <c r="G58" i="9" s="1"/>
  <c r="G53" i="9"/>
  <c r="G54" i="9" s="1"/>
  <c r="G50" i="9"/>
  <c r="G51" i="9" s="1"/>
  <c r="G47" i="9"/>
  <c r="G48" i="9" s="1"/>
  <c r="G43" i="9"/>
  <c r="G44" i="9" s="1"/>
  <c r="G39" i="9"/>
  <c r="G40" i="9" s="1"/>
  <c r="G34" i="9"/>
  <c r="G35" i="9" s="1"/>
  <c r="G28" i="9"/>
  <c r="G29" i="9" s="1"/>
  <c r="G25" i="9"/>
  <c r="G26" i="9" s="1"/>
  <c r="G21" i="9"/>
  <c r="G22" i="9" s="1"/>
  <c r="G17" i="9"/>
  <c r="G18" i="9" s="1"/>
  <c r="G14" i="9"/>
  <c r="G15" i="9" s="1"/>
  <c r="G12" i="9"/>
  <c r="G2" i="9"/>
  <c r="G9" i="9"/>
  <c r="G10" i="9" s="1"/>
  <c r="G6" i="9"/>
  <c r="G7" i="9" s="1"/>
  <c r="G131" i="8"/>
  <c r="G132" i="8" s="1"/>
  <c r="G133" i="8" s="1"/>
  <c r="G134" i="8" s="1"/>
  <c r="G127" i="8"/>
  <c r="G128" i="8" s="1"/>
  <c r="G129" i="8" s="1"/>
  <c r="G130" i="8" s="1"/>
  <c r="G123" i="8"/>
  <c r="G124" i="8" s="1"/>
  <c r="G125" i="8" s="1"/>
  <c r="G126" i="8" s="1"/>
  <c r="G119" i="8"/>
  <c r="G120" i="8" s="1"/>
  <c r="G121" i="8" s="1"/>
  <c r="G122" i="8" s="1"/>
  <c r="G115" i="8"/>
  <c r="G116" i="8" s="1"/>
  <c r="G117" i="8" s="1"/>
  <c r="G118" i="8" s="1"/>
  <c r="G107" i="8"/>
  <c r="G108" i="8" s="1"/>
  <c r="G109" i="8" s="1"/>
  <c r="G110" i="8" s="1"/>
  <c r="G99" i="8"/>
  <c r="G100" i="8" s="1"/>
  <c r="G101" i="8" s="1"/>
  <c r="G102" i="8" s="1"/>
  <c r="G95" i="8"/>
  <c r="G96" i="8" s="1"/>
  <c r="G97" i="8" s="1"/>
  <c r="G98" i="8" s="1"/>
  <c r="G91" i="8"/>
  <c r="G92" i="8" s="1"/>
  <c r="G93" i="8" s="1"/>
  <c r="G94" i="8" s="1"/>
  <c r="G87" i="8"/>
  <c r="G88" i="8" s="1"/>
  <c r="G89" i="8" s="1"/>
  <c r="G90" i="8" s="1"/>
  <c r="G83" i="8"/>
  <c r="G84" i="8" s="1"/>
  <c r="G85" i="8" s="1"/>
  <c r="G82" i="8"/>
  <c r="G75" i="8"/>
  <c r="G76" i="8" s="1"/>
  <c r="G77" i="8" s="1"/>
  <c r="G78" i="8" s="1"/>
  <c r="G71" i="8"/>
  <c r="G72" i="8" s="1"/>
  <c r="G73" i="8" s="1"/>
  <c r="G74" i="8" s="1"/>
  <c r="G67" i="8"/>
  <c r="G68" i="8" s="1"/>
  <c r="G62" i="8"/>
  <c r="G63" i="8" s="1"/>
  <c r="G58" i="8"/>
  <c r="G59" i="8" s="1"/>
  <c r="G60" i="8" s="1"/>
  <c r="G61" i="8" s="1"/>
  <c r="G54" i="8"/>
  <c r="G50" i="8"/>
  <c r="G51" i="8" s="1"/>
  <c r="G52" i="8"/>
  <c r="G53" i="8" s="1"/>
  <c r="G46" i="8"/>
  <c r="G47" i="8" s="1"/>
  <c r="G48" i="8" s="1"/>
  <c r="G49" i="8" s="1"/>
  <c r="G38" i="8"/>
  <c r="G39" i="8" s="1"/>
  <c r="G40" i="8" s="1"/>
  <c r="G41" i="8" s="1"/>
  <c r="G34" i="8"/>
  <c r="G35" i="8" s="1"/>
  <c r="G36" i="8" s="1"/>
  <c r="G37" i="8" s="1"/>
  <c r="G30" i="8"/>
  <c r="G31" i="8" s="1"/>
  <c r="G32" i="8" s="1"/>
  <c r="G33" i="8" s="1"/>
  <c r="G22" i="8"/>
  <c r="G23" i="8" s="1"/>
  <c r="G24" i="8" s="1"/>
  <c r="G25" i="8" s="1"/>
  <c r="G18" i="8"/>
  <c r="G19" i="8" s="1"/>
  <c r="G20" i="8" s="1"/>
  <c r="G21" i="8" s="1"/>
  <c r="G14" i="8"/>
  <c r="G15" i="8" s="1"/>
  <c r="O7" i="8" s="1"/>
  <c r="I186" i="10" s="1"/>
  <c r="G10" i="8"/>
  <c r="G11" i="8" s="1"/>
  <c r="G12" i="8" s="1"/>
  <c r="G13" i="8" s="1"/>
  <c r="G6" i="8"/>
  <c r="G7" i="8" s="1"/>
  <c r="G8" i="8" s="1"/>
  <c r="G9" i="8" s="1"/>
  <c r="G2" i="8"/>
  <c r="D53" i="15" l="1"/>
  <c r="E53" i="15"/>
  <c r="N33" i="17"/>
  <c r="I11" i="17"/>
  <c r="F11" i="17"/>
  <c r="D67" i="10"/>
  <c r="D23" i="10" s="1"/>
  <c r="M38" i="8"/>
  <c r="D69" i="10" s="1"/>
  <c r="D25" i="10" s="1"/>
  <c r="L11" i="17"/>
  <c r="M36" i="22"/>
  <c r="L31" i="16"/>
  <c r="L27" i="16" s="1"/>
  <c r="L28" i="16" s="1"/>
  <c r="K89" i="15" s="1"/>
  <c r="K53" i="15" s="1"/>
  <c r="N28" i="22"/>
  <c r="M26" i="17"/>
  <c r="M27" i="17" s="1"/>
  <c r="M28" i="17" s="1"/>
  <c r="M29" i="17" s="1"/>
  <c r="M30" i="17" s="1"/>
  <c r="M31" i="17" s="1"/>
  <c r="L94" i="15" s="1"/>
  <c r="M26" i="16"/>
  <c r="J22" i="24"/>
  <c r="J23" i="18"/>
  <c r="L17" i="19"/>
  <c r="L18" i="19" s="1"/>
  <c r="L17" i="18"/>
  <c r="L18" i="18" s="1"/>
  <c r="N11" i="17"/>
  <c r="H11" i="17"/>
  <c r="N34" i="22"/>
  <c r="M43" i="16"/>
  <c r="E11" i="17"/>
  <c r="J11" i="17"/>
  <c r="D11" i="17"/>
  <c r="N26" i="17"/>
  <c r="N27" i="17" s="1"/>
  <c r="N28" i="17" s="1"/>
  <c r="N29" i="17" s="1"/>
  <c r="N30" i="17" s="1"/>
  <c r="N31" i="17" s="1"/>
  <c r="M94" i="15" s="1"/>
  <c r="N26" i="16"/>
  <c r="P30" i="22"/>
  <c r="O32" i="17"/>
  <c r="O33" i="17" s="1"/>
  <c r="O32" i="16"/>
  <c r="O35" i="22"/>
  <c r="M16" i="16"/>
  <c r="K21" i="24"/>
  <c r="K9" i="18"/>
  <c r="K10" i="18" s="1"/>
  <c r="D33" i="17"/>
  <c r="E33" i="17"/>
  <c r="G33" i="17"/>
  <c r="H33" i="17"/>
  <c r="F33" i="17"/>
  <c r="I33" i="17"/>
  <c r="J33" i="17"/>
  <c r="O34" i="22"/>
  <c r="N43" i="16"/>
  <c r="K15" i="24"/>
  <c r="K17" i="19"/>
  <c r="K18" i="19" s="1"/>
  <c r="K17" i="18"/>
  <c r="K18" i="18" s="1"/>
  <c r="N16" i="19"/>
  <c r="N16" i="18"/>
  <c r="M33" i="17"/>
  <c r="K27" i="16"/>
  <c r="K28" i="16" s="1"/>
  <c r="J89" i="15" s="1"/>
  <c r="J53" i="15" s="1"/>
  <c r="P32" i="17"/>
  <c r="P33" i="17" s="1"/>
  <c r="P32" i="16"/>
  <c r="L4" i="19"/>
  <c r="L7" i="19" s="1"/>
  <c r="L8" i="19" s="1"/>
  <c r="L4" i="18"/>
  <c r="F53" i="15"/>
  <c r="M11" i="17"/>
  <c r="Q11" i="17"/>
  <c r="L33" i="17"/>
  <c r="P11" i="17"/>
  <c r="L36" i="22"/>
  <c r="K31" i="16"/>
  <c r="N14" i="24"/>
  <c r="P13" i="24"/>
  <c r="L15" i="24"/>
  <c r="M14" i="24"/>
  <c r="M17" i="24"/>
  <c r="L18" i="24"/>
  <c r="L9" i="18" s="1"/>
  <c r="L10" i="18" s="1"/>
  <c r="Q17" i="22"/>
  <c r="P35" i="22"/>
  <c r="R17" i="22"/>
  <c r="P16" i="16" s="1"/>
  <c r="R29" i="22"/>
  <c r="Q30" i="22"/>
  <c r="O28" i="22"/>
  <c r="Q27" i="22"/>
  <c r="P27" i="22"/>
  <c r="C34" i="21"/>
  <c r="G12" i="17" s="1"/>
  <c r="F12" i="21"/>
  <c r="D13" i="21"/>
  <c r="C54" i="21"/>
  <c r="N34" i="17" s="1"/>
  <c r="D70" i="10"/>
  <c r="G16" i="8"/>
  <c r="G17" i="8" s="1"/>
  <c r="O9" i="8" s="1"/>
  <c r="M60" i="8"/>
  <c r="O40" i="8" s="1"/>
  <c r="D42" i="10" s="1"/>
  <c r="P31" i="9"/>
  <c r="P29" i="9"/>
  <c r="D61" i="10"/>
  <c r="D17" i="10" s="1"/>
  <c r="M40" i="8"/>
  <c r="M37" i="8"/>
  <c r="P38" i="8"/>
  <c r="J116" i="10"/>
  <c r="J51" i="10"/>
  <c r="J29" i="10" s="1"/>
  <c r="J186" i="10"/>
  <c r="J127" i="10" s="1"/>
  <c r="K136" i="10"/>
  <c r="K73" i="10"/>
  <c r="I178" i="10"/>
  <c r="G55" i="8"/>
  <c r="M61" i="8" s="1"/>
  <c r="O41" i="8" s="1"/>
  <c r="D48" i="10" s="1"/>
  <c r="P6" i="8"/>
  <c r="I207" i="10" s="1"/>
  <c r="I69" i="10" s="1"/>
  <c r="G13" i="9"/>
  <c r="O5" i="9" s="1"/>
  <c r="O4" i="9"/>
  <c r="I189" i="10" s="1"/>
  <c r="O6" i="8"/>
  <c r="I185" i="10" s="1"/>
  <c r="G3" i="8"/>
  <c r="M59" i="8" s="1"/>
  <c r="O39" i="8" s="1"/>
  <c r="N6" i="8"/>
  <c r="G3" i="9"/>
  <c r="N5" i="9" s="1"/>
  <c r="N4" i="9"/>
  <c r="I167" i="10" s="1"/>
  <c r="I61" i="10" s="1"/>
  <c r="I94" i="10"/>
  <c r="J94" i="10"/>
  <c r="D79" i="10"/>
  <c r="D85" i="10"/>
  <c r="I127" i="10"/>
  <c r="D78" i="10"/>
  <c r="D84" i="10"/>
  <c r="D82" i="10"/>
  <c r="D88" i="10"/>
  <c r="D80" i="10"/>
  <c r="D86" i="10"/>
  <c r="L211" i="10"/>
  <c r="K203" i="10"/>
  <c r="O8" i="8" l="1"/>
  <c r="I187" i="10" s="1"/>
  <c r="I128" i="10" s="1"/>
  <c r="H34" i="17"/>
  <c r="N31" i="9"/>
  <c r="O34" i="17"/>
  <c r="Q34" i="22"/>
  <c r="P43" i="16"/>
  <c r="Q35" i="22"/>
  <c r="O16" i="16"/>
  <c r="L22" i="24"/>
  <c r="L23" i="18"/>
  <c r="M12" i="17"/>
  <c r="L12" i="17"/>
  <c r="D12" i="17"/>
  <c r="K12" i="17"/>
  <c r="P26" i="17"/>
  <c r="P27" i="17" s="1"/>
  <c r="P28" i="17" s="1"/>
  <c r="P29" i="17" s="1"/>
  <c r="P30" i="17" s="1"/>
  <c r="P31" i="17" s="1"/>
  <c r="O94" i="15" s="1"/>
  <c r="P26" i="16"/>
  <c r="M4" i="19"/>
  <c r="M7" i="19" s="1"/>
  <c r="M8" i="19" s="1"/>
  <c r="M4" i="18"/>
  <c r="N17" i="19"/>
  <c r="N18" i="19" s="1"/>
  <c r="N17" i="18"/>
  <c r="N18" i="18" s="1"/>
  <c r="L34" i="17"/>
  <c r="P34" i="17"/>
  <c r="I12" i="17"/>
  <c r="K22" i="24"/>
  <c r="K23" i="18"/>
  <c r="I34" i="17"/>
  <c r="E34" i="17"/>
  <c r="O12" i="17"/>
  <c r="E12" i="17"/>
  <c r="H12" i="17"/>
  <c r="K34" i="17"/>
  <c r="K35" i="17" s="1"/>
  <c r="P28" i="22"/>
  <c r="O26" i="17"/>
  <c r="O27" i="17" s="1"/>
  <c r="O28" i="17" s="1"/>
  <c r="O29" i="17" s="1"/>
  <c r="O30" i="17" s="1"/>
  <c r="O31" i="17" s="1"/>
  <c r="N94" i="15" s="1"/>
  <c r="O26" i="16"/>
  <c r="Q32" i="17"/>
  <c r="Q33" i="17" s="1"/>
  <c r="Q34" i="17" s="1"/>
  <c r="Q32" i="16"/>
  <c r="P16" i="18"/>
  <c r="P16" i="19"/>
  <c r="P12" i="17"/>
  <c r="M34" i="17"/>
  <c r="J34" i="17"/>
  <c r="J35" i="17" s="1"/>
  <c r="G34" i="17"/>
  <c r="P34" i="22"/>
  <c r="O43" i="16"/>
  <c r="J12" i="17"/>
  <c r="M27" i="16"/>
  <c r="M28" i="16" s="1"/>
  <c r="L89" i="15" s="1"/>
  <c r="L53" i="15" s="1"/>
  <c r="O36" i="22"/>
  <c r="N31" i="16"/>
  <c r="N27" i="16" s="1"/>
  <c r="N28" i="16" s="1"/>
  <c r="M89" i="15" s="1"/>
  <c r="M53" i="15" s="1"/>
  <c r="M15" i="24"/>
  <c r="M17" i="19"/>
  <c r="M18" i="19" s="1"/>
  <c r="M17" i="18"/>
  <c r="M18" i="18" s="1"/>
  <c r="Q12" i="17"/>
  <c r="R12" i="17"/>
  <c r="F34" i="17"/>
  <c r="F35" i="17" s="1"/>
  <c r="D34" i="17"/>
  <c r="N12" i="17"/>
  <c r="N36" i="22"/>
  <c r="M31" i="16"/>
  <c r="F12" i="17"/>
  <c r="L19" i="24"/>
  <c r="L11" i="18" s="1"/>
  <c r="L21" i="24"/>
  <c r="Q13" i="24"/>
  <c r="P14" i="24"/>
  <c r="N17" i="24"/>
  <c r="M18" i="24"/>
  <c r="N15" i="24"/>
  <c r="O14" i="24"/>
  <c r="S29" i="22"/>
  <c r="R30" i="22"/>
  <c r="R27" i="22"/>
  <c r="Q28" i="22"/>
  <c r="S17" i="22"/>
  <c r="R35" i="22"/>
  <c r="C55" i="21"/>
  <c r="H35" i="17" s="1"/>
  <c r="D14" i="21"/>
  <c r="C35" i="21"/>
  <c r="G13" i="17" s="1"/>
  <c r="F11" i="21"/>
  <c r="I163" i="10"/>
  <c r="I57" i="10" s="1"/>
  <c r="N36" i="8"/>
  <c r="Q29" i="9"/>
  <c r="D36" i="10"/>
  <c r="P39" i="8"/>
  <c r="P37" i="8"/>
  <c r="Q36" i="8" s="1"/>
  <c r="D63" i="10"/>
  <c r="D19" i="10" s="1"/>
  <c r="Q31" i="9"/>
  <c r="D64" i="10"/>
  <c r="P40" i="8"/>
  <c r="N29" i="9"/>
  <c r="P41" i="8"/>
  <c r="D26" i="10"/>
  <c r="J178" i="10"/>
  <c r="J42" i="10" s="1"/>
  <c r="K116" i="10"/>
  <c r="K94" i="10" s="1"/>
  <c r="K51" i="10"/>
  <c r="K29" i="10" s="1"/>
  <c r="I107" i="10"/>
  <c r="I85" i="10" s="1"/>
  <c r="I42" i="10"/>
  <c r="L136" i="10"/>
  <c r="L73" i="10"/>
  <c r="I130" i="10"/>
  <c r="I67" i="10"/>
  <c r="K186" i="10"/>
  <c r="J64" i="10"/>
  <c r="J167" i="10"/>
  <c r="J61" i="10" s="1"/>
  <c r="I159" i="10"/>
  <c r="J207" i="10"/>
  <c r="J69" i="10" s="1"/>
  <c r="I132" i="10"/>
  <c r="I199" i="10"/>
  <c r="I47" i="10" s="1"/>
  <c r="I25" i="10" s="1"/>
  <c r="G56" i="8"/>
  <c r="P7" i="8"/>
  <c r="I208" i="10" s="1"/>
  <c r="I70" i="10" s="1"/>
  <c r="I124" i="10"/>
  <c r="J185" i="10"/>
  <c r="I177" i="10"/>
  <c r="J189" i="10"/>
  <c r="J67" i="10" s="1"/>
  <c r="I181" i="10"/>
  <c r="G4" i="8"/>
  <c r="N7" i="8"/>
  <c r="I126" i="10"/>
  <c r="M211" i="10"/>
  <c r="L203" i="10"/>
  <c r="L51" i="10" s="1"/>
  <c r="I179" i="10" l="1"/>
  <c r="J187" i="10"/>
  <c r="J65" i="10" s="1"/>
  <c r="Q35" i="17"/>
  <c r="E35" i="17"/>
  <c r="I65" i="10"/>
  <c r="I120" i="10"/>
  <c r="I155" i="10"/>
  <c r="I100" i="10" s="1"/>
  <c r="I78" i="10" s="1"/>
  <c r="S35" i="22"/>
  <c r="Q16" i="16"/>
  <c r="S30" i="22"/>
  <c r="R32" i="16"/>
  <c r="R32" i="17"/>
  <c r="R33" i="17" s="1"/>
  <c r="R34" i="17" s="1"/>
  <c r="R35" i="17" s="1"/>
  <c r="N4" i="19"/>
  <c r="N7" i="19" s="1"/>
  <c r="N8" i="19" s="1"/>
  <c r="N4" i="18"/>
  <c r="P13" i="17"/>
  <c r="K36" i="17"/>
  <c r="Q36" i="22"/>
  <c r="P31" i="16"/>
  <c r="P15" i="24"/>
  <c r="P17" i="19"/>
  <c r="P18" i="19" s="1"/>
  <c r="P17" i="18"/>
  <c r="P18" i="18" s="1"/>
  <c r="N13" i="17"/>
  <c r="R13" i="17"/>
  <c r="Q26" i="17"/>
  <c r="Q27" i="17" s="1"/>
  <c r="Q28" i="17" s="1"/>
  <c r="Q29" i="17" s="1"/>
  <c r="Q30" i="17" s="1"/>
  <c r="Q31" i="17" s="1"/>
  <c r="P94" i="15" s="1"/>
  <c r="Q26" i="16"/>
  <c r="N22" i="24"/>
  <c r="N23" i="18"/>
  <c r="Q16" i="19"/>
  <c r="Q16" i="18"/>
  <c r="F13" i="17"/>
  <c r="M22" i="24"/>
  <c r="M23" i="18"/>
  <c r="M35" i="17"/>
  <c r="E13" i="17"/>
  <c r="I35" i="17"/>
  <c r="P35" i="17"/>
  <c r="O35" i="17"/>
  <c r="N35" i="17"/>
  <c r="J36" i="17"/>
  <c r="O13" i="17"/>
  <c r="O15" i="24"/>
  <c r="O17" i="19"/>
  <c r="O18" i="19" s="1"/>
  <c r="O17" i="18"/>
  <c r="O18" i="18" s="1"/>
  <c r="H13" i="17"/>
  <c r="E36" i="17"/>
  <c r="I13" i="17"/>
  <c r="P27" i="16"/>
  <c r="P28" i="16" s="1"/>
  <c r="O89" i="15" s="1"/>
  <c r="O53" i="15" s="1"/>
  <c r="D13" i="17"/>
  <c r="L13" i="17"/>
  <c r="R34" i="22"/>
  <c r="Q43" i="16"/>
  <c r="M21" i="24"/>
  <c r="M9" i="18"/>
  <c r="M10" i="18" s="1"/>
  <c r="D35" i="17"/>
  <c r="Q13" i="17"/>
  <c r="J13" i="17"/>
  <c r="G35" i="17"/>
  <c r="P36" i="22"/>
  <c r="O31" i="16"/>
  <c r="O27" i="16" s="1"/>
  <c r="O28" i="16" s="1"/>
  <c r="N89" i="15" s="1"/>
  <c r="N53" i="15" s="1"/>
  <c r="L35" i="17"/>
  <c r="K13" i="17"/>
  <c r="M13" i="17"/>
  <c r="Q14" i="24"/>
  <c r="R13" i="24"/>
  <c r="N18" i="24"/>
  <c r="N9" i="18" s="1"/>
  <c r="O17" i="24"/>
  <c r="R28" i="22"/>
  <c r="S27" i="22"/>
  <c r="C36" i="21"/>
  <c r="G14" i="17" s="1"/>
  <c r="F10" i="21"/>
  <c r="D15" i="21"/>
  <c r="C56" i="21"/>
  <c r="Q36" i="17" s="1"/>
  <c r="J163" i="10"/>
  <c r="J57" i="10" s="1"/>
  <c r="I164" i="10"/>
  <c r="I58" i="10" s="1"/>
  <c r="N39" i="8"/>
  <c r="J63" i="10"/>
  <c r="J107" i="10"/>
  <c r="J85" i="10" s="1"/>
  <c r="Q39" i="8"/>
  <c r="I20" i="10"/>
  <c r="D14" i="10"/>
  <c r="D20" i="10"/>
  <c r="I64" i="10"/>
  <c r="I63" i="10"/>
  <c r="L29" i="10"/>
  <c r="I104" i="10"/>
  <c r="I82" i="10" s="1"/>
  <c r="I39" i="10"/>
  <c r="I17" i="10" s="1"/>
  <c r="I110" i="10"/>
  <c r="I88" i="10" s="1"/>
  <c r="I45" i="10"/>
  <c r="I23" i="10" s="1"/>
  <c r="J20" i="10"/>
  <c r="I108" i="10"/>
  <c r="I86" i="10" s="1"/>
  <c r="I43" i="10"/>
  <c r="I21" i="10" s="1"/>
  <c r="I106" i="10"/>
  <c r="I84" i="10" s="1"/>
  <c r="I41" i="10"/>
  <c r="I19" i="10" s="1"/>
  <c r="K178" i="10"/>
  <c r="K42" i="10" s="1"/>
  <c r="K64" i="10"/>
  <c r="K127" i="10"/>
  <c r="L186" i="10"/>
  <c r="M136" i="10"/>
  <c r="M73" i="10"/>
  <c r="J181" i="10"/>
  <c r="J45" i="10" s="1"/>
  <c r="J23" i="10" s="1"/>
  <c r="J130" i="10"/>
  <c r="K189" i="10"/>
  <c r="K67" i="10" s="1"/>
  <c r="G57" i="8"/>
  <c r="P9" i="8" s="1"/>
  <c r="P8" i="8"/>
  <c r="I209" i="10" s="1"/>
  <c r="I71" i="10" s="1"/>
  <c r="I156" i="10"/>
  <c r="I36" i="10" s="1"/>
  <c r="I14" i="10" s="1"/>
  <c r="I121" i="10"/>
  <c r="G5" i="8"/>
  <c r="N9" i="8" s="1"/>
  <c r="N8" i="8"/>
  <c r="I112" i="10"/>
  <c r="I90" i="10" s="1"/>
  <c r="K187" i="10"/>
  <c r="K65" i="10" s="1"/>
  <c r="J179" i="10"/>
  <c r="J43" i="10" s="1"/>
  <c r="J21" i="10" s="1"/>
  <c r="J128" i="10"/>
  <c r="K185" i="10"/>
  <c r="K63" i="10" s="1"/>
  <c r="J177" i="10"/>
  <c r="J41" i="10" s="1"/>
  <c r="J126" i="10"/>
  <c r="K207" i="10"/>
  <c r="K69" i="10" s="1"/>
  <c r="J132" i="10"/>
  <c r="J199" i="10"/>
  <c r="J47" i="10" s="1"/>
  <c r="J25" i="10" s="1"/>
  <c r="I200" i="10"/>
  <c r="I48" i="10" s="1"/>
  <c r="I26" i="10" s="1"/>
  <c r="J208" i="10"/>
  <c r="J70" i="10" s="1"/>
  <c r="I133" i="10"/>
  <c r="K167" i="10"/>
  <c r="K61" i="10" s="1"/>
  <c r="J124" i="10"/>
  <c r="J159" i="10"/>
  <c r="J39" i="10" s="1"/>
  <c r="J17" i="10" s="1"/>
  <c r="L116" i="10"/>
  <c r="L94" i="10" s="1"/>
  <c r="M203" i="10"/>
  <c r="M51" i="10" s="1"/>
  <c r="N211" i="10"/>
  <c r="I35" i="10" l="1"/>
  <c r="O36" i="17"/>
  <c r="S28" i="22"/>
  <c r="R26" i="17"/>
  <c r="R27" i="17" s="1"/>
  <c r="R28" i="17" s="1"/>
  <c r="R29" i="17" s="1"/>
  <c r="R30" i="17" s="1"/>
  <c r="R31" i="17" s="1"/>
  <c r="Q94" i="15" s="1"/>
  <c r="R26" i="16"/>
  <c r="R14" i="24"/>
  <c r="R16" i="18"/>
  <c r="R16" i="19"/>
  <c r="D36" i="17"/>
  <c r="H14" i="17"/>
  <c r="O22" i="24"/>
  <c r="O23" i="18"/>
  <c r="F36" i="17"/>
  <c r="M36" i="17"/>
  <c r="Q27" i="16"/>
  <c r="Q28" i="16" s="1"/>
  <c r="P89" i="15" s="1"/>
  <c r="P53" i="15" s="1"/>
  <c r="N14" i="17"/>
  <c r="N15" i="17" s="1"/>
  <c r="P14" i="17"/>
  <c r="R36" i="17"/>
  <c r="K163" i="10"/>
  <c r="K57" i="10" s="1"/>
  <c r="R36" i="22"/>
  <c r="Q31" i="16"/>
  <c r="L36" i="17"/>
  <c r="O14" i="17"/>
  <c r="O15" i="17" s="1"/>
  <c r="N36" i="17"/>
  <c r="P36" i="17"/>
  <c r="H36" i="17"/>
  <c r="N10" i="18"/>
  <c r="K14" i="17"/>
  <c r="Q14" i="17"/>
  <c r="D14" i="17"/>
  <c r="E14" i="17"/>
  <c r="E15" i="17" s="1"/>
  <c r="F14" i="17"/>
  <c r="F15" i="17" s="1"/>
  <c r="R14" i="17"/>
  <c r="P22" i="24"/>
  <c r="P23" i="18"/>
  <c r="J19" i="10"/>
  <c r="J120" i="10"/>
  <c r="Q15" i="24"/>
  <c r="Q17" i="19"/>
  <c r="Q18" i="19" s="1"/>
  <c r="Q17" i="18"/>
  <c r="Q18" i="18" s="1"/>
  <c r="G36" i="17"/>
  <c r="J155" i="10"/>
  <c r="J35" i="10" s="1"/>
  <c r="J164" i="10"/>
  <c r="J58" i="10" s="1"/>
  <c r="O4" i="19"/>
  <c r="O7" i="19" s="1"/>
  <c r="O8" i="19" s="1"/>
  <c r="O4" i="18"/>
  <c r="M14" i="17"/>
  <c r="J14" i="17"/>
  <c r="L14" i="17"/>
  <c r="L15" i="17" s="1"/>
  <c r="I14" i="17"/>
  <c r="I36" i="17"/>
  <c r="S34" i="22"/>
  <c r="R43" i="16"/>
  <c r="O18" i="24"/>
  <c r="P17" i="24"/>
  <c r="N19" i="24"/>
  <c r="N11" i="18" s="1"/>
  <c r="N21" i="24"/>
  <c r="C57" i="21"/>
  <c r="J37" i="17" s="1"/>
  <c r="D16" i="21"/>
  <c r="C37" i="21"/>
  <c r="G15" i="17" s="1"/>
  <c r="K11" i="21"/>
  <c r="F9" i="21"/>
  <c r="N45" i="8"/>
  <c r="Q45" i="8"/>
  <c r="I165" i="10"/>
  <c r="I59" i="10" s="1"/>
  <c r="I55" i="10" s="1"/>
  <c r="I4" i="10" s="1"/>
  <c r="N42" i="8"/>
  <c r="Q42" i="8"/>
  <c r="M29" i="10"/>
  <c r="J13" i="10"/>
  <c r="I13" i="10"/>
  <c r="K20" i="10"/>
  <c r="M186" i="10"/>
  <c r="L64" i="10"/>
  <c r="L127" i="10"/>
  <c r="L178" i="10"/>
  <c r="L42" i="10" s="1"/>
  <c r="N136" i="10"/>
  <c r="N73" i="10"/>
  <c r="K107" i="10"/>
  <c r="K85" i="10" s="1"/>
  <c r="K164" i="10"/>
  <c r="K58" i="10" s="1"/>
  <c r="J156" i="10"/>
  <c r="J36" i="10" s="1"/>
  <c r="J121" i="10"/>
  <c r="L167" i="10"/>
  <c r="L61" i="10" s="1"/>
  <c r="K159" i="10"/>
  <c r="K39" i="10" s="1"/>
  <c r="K17" i="10" s="1"/>
  <c r="K124" i="10"/>
  <c r="J106" i="10"/>
  <c r="J84" i="10" s="1"/>
  <c r="L185" i="10"/>
  <c r="L63" i="10" s="1"/>
  <c r="K177" i="10"/>
  <c r="K41" i="10" s="1"/>
  <c r="K19" i="10" s="1"/>
  <c r="K126" i="10"/>
  <c r="I101" i="10"/>
  <c r="K208" i="10"/>
  <c r="K70" i="10" s="1"/>
  <c r="J133" i="10"/>
  <c r="J200" i="10"/>
  <c r="J48" i="10" s="1"/>
  <c r="J26" i="10" s="1"/>
  <c r="I113" i="10"/>
  <c r="I91" i="10" s="1"/>
  <c r="J112" i="10"/>
  <c r="J90" i="10" s="1"/>
  <c r="L187" i="10"/>
  <c r="L65" i="10" s="1"/>
  <c r="K179" i="10"/>
  <c r="K43" i="10" s="1"/>
  <c r="K21" i="10" s="1"/>
  <c r="K128" i="10"/>
  <c r="L189" i="10"/>
  <c r="L67" i="10" s="1"/>
  <c r="K130" i="10"/>
  <c r="K181" i="10"/>
  <c r="K45" i="10" s="1"/>
  <c r="K23" i="10" s="1"/>
  <c r="K120" i="10"/>
  <c r="L163" i="10"/>
  <c r="L57" i="10" s="1"/>
  <c r="I201" i="10"/>
  <c r="I49" i="10" s="1"/>
  <c r="I27" i="10" s="1"/>
  <c r="I134" i="10"/>
  <c r="J209" i="10"/>
  <c r="J71" i="10" s="1"/>
  <c r="J108" i="10"/>
  <c r="J86" i="10" s="1"/>
  <c r="J104" i="10"/>
  <c r="J82" i="10" s="1"/>
  <c r="L207" i="10"/>
  <c r="L69" i="10" s="1"/>
  <c r="K132" i="10"/>
  <c r="K199" i="10"/>
  <c r="K47" i="10" s="1"/>
  <c r="K25" i="10" s="1"/>
  <c r="J100" i="10"/>
  <c r="J110" i="10"/>
  <c r="J88" i="10" s="1"/>
  <c r="M116" i="10"/>
  <c r="M94" i="10" s="1"/>
  <c r="N203" i="10"/>
  <c r="N51" i="10" s="1"/>
  <c r="O211" i="10"/>
  <c r="K15" i="17" l="1"/>
  <c r="I122" i="10"/>
  <c r="I157" i="10"/>
  <c r="I37" i="10" s="1"/>
  <c r="J165" i="10"/>
  <c r="J59" i="10" s="1"/>
  <c r="I15" i="17"/>
  <c r="I7" i="16" s="1"/>
  <c r="G7" i="16"/>
  <c r="F82" i="15"/>
  <c r="H82" i="15"/>
  <c r="G37" i="17"/>
  <c r="E82" i="15"/>
  <c r="F7" i="16"/>
  <c r="M82" i="15"/>
  <c r="N7" i="16"/>
  <c r="K82" i="15"/>
  <c r="L7" i="16"/>
  <c r="D82" i="15"/>
  <c r="E7" i="16"/>
  <c r="E37" i="17"/>
  <c r="N82" i="15"/>
  <c r="O7" i="16"/>
  <c r="S36" i="22"/>
  <c r="R31" i="16"/>
  <c r="R27" i="16" s="1"/>
  <c r="R28" i="16" s="1"/>
  <c r="Q89" i="15" s="1"/>
  <c r="Q53" i="15" s="1"/>
  <c r="Q29" i="15" s="1"/>
  <c r="I37" i="17"/>
  <c r="J15" i="17"/>
  <c r="O37" i="17"/>
  <c r="O38" i="17" s="1"/>
  <c r="D15" i="17"/>
  <c r="L37" i="17"/>
  <c r="R37" i="17"/>
  <c r="M37" i="17"/>
  <c r="M38" i="17" s="1"/>
  <c r="H15" i="17"/>
  <c r="R15" i="24"/>
  <c r="R17" i="19"/>
  <c r="R18" i="19" s="1"/>
  <c r="R17" i="18"/>
  <c r="R18" i="18" s="1"/>
  <c r="Q37" i="17"/>
  <c r="O21" i="24"/>
  <c r="O9" i="18"/>
  <c r="O7" i="18"/>
  <c r="K37" i="17"/>
  <c r="J82" i="15"/>
  <c r="K7" i="16"/>
  <c r="N37" i="17"/>
  <c r="K155" i="10"/>
  <c r="K35" i="10" s="1"/>
  <c r="P4" i="19"/>
  <c r="P7" i="19" s="1"/>
  <c r="P8" i="19" s="1"/>
  <c r="P4" i="18"/>
  <c r="M15" i="17"/>
  <c r="Q22" i="24"/>
  <c r="Q23" i="18"/>
  <c r="R15" i="17"/>
  <c r="Q15" i="17"/>
  <c r="H37" i="17"/>
  <c r="P37" i="17"/>
  <c r="P15" i="17"/>
  <c r="F37" i="17"/>
  <c r="D37" i="17"/>
  <c r="Q17" i="24"/>
  <c r="P18" i="24"/>
  <c r="P9" i="18" s="1"/>
  <c r="D17" i="21"/>
  <c r="C58" i="21"/>
  <c r="J38" i="17" s="1"/>
  <c r="C38" i="21"/>
  <c r="I16" i="17" s="1"/>
  <c r="F8" i="21"/>
  <c r="N29" i="10"/>
  <c r="L20" i="10"/>
  <c r="I33" i="10"/>
  <c r="J14" i="10"/>
  <c r="K13" i="10"/>
  <c r="I15" i="10"/>
  <c r="I11" i="10" s="1"/>
  <c r="I3" i="10" s="1"/>
  <c r="O136" i="10"/>
  <c r="O73" i="10"/>
  <c r="L107" i="10"/>
  <c r="L85" i="10" s="1"/>
  <c r="M127" i="10"/>
  <c r="M64" i="10"/>
  <c r="M178" i="10"/>
  <c r="M42" i="10" s="1"/>
  <c r="N186" i="10"/>
  <c r="J55" i="10"/>
  <c r="J4" i="10" s="1"/>
  <c r="I118" i="10"/>
  <c r="I6" i="10" s="1"/>
  <c r="I79" i="10"/>
  <c r="J78" i="10"/>
  <c r="L130" i="10"/>
  <c r="L181" i="10"/>
  <c r="L45" i="10" s="1"/>
  <c r="L23" i="10" s="1"/>
  <c r="M189" i="10"/>
  <c r="M67" i="10" s="1"/>
  <c r="L120" i="10"/>
  <c r="M163" i="10"/>
  <c r="M57" i="10" s="1"/>
  <c r="L155" i="10"/>
  <c r="L35" i="10" s="1"/>
  <c r="L13" i="10" s="1"/>
  <c r="K165" i="10"/>
  <c r="K59" i="10" s="1"/>
  <c r="J157" i="10"/>
  <c r="J37" i="10" s="1"/>
  <c r="J15" i="10" s="1"/>
  <c r="J122" i="10"/>
  <c r="J101" i="10"/>
  <c r="J79" i="10" s="1"/>
  <c r="K108" i="10"/>
  <c r="K86" i="10" s="1"/>
  <c r="K156" i="10"/>
  <c r="K36" i="10" s="1"/>
  <c r="K14" i="10" s="1"/>
  <c r="L164" i="10"/>
  <c r="L58" i="10" s="1"/>
  <c r="K121" i="10"/>
  <c r="I114" i="10"/>
  <c r="M187" i="10"/>
  <c r="M65" i="10" s="1"/>
  <c r="L179" i="10"/>
  <c r="L43" i="10" s="1"/>
  <c r="L21" i="10" s="1"/>
  <c r="L128" i="10"/>
  <c r="J113" i="10"/>
  <c r="J91" i="10" s="1"/>
  <c r="K104" i="10"/>
  <c r="K82" i="10" s="1"/>
  <c r="K100" i="10"/>
  <c r="K78" i="10" s="1"/>
  <c r="K209" i="10"/>
  <c r="K71" i="10" s="1"/>
  <c r="J201" i="10"/>
  <c r="J49" i="10" s="1"/>
  <c r="J27" i="10" s="1"/>
  <c r="J134" i="10"/>
  <c r="K106" i="10"/>
  <c r="K84" i="10" s="1"/>
  <c r="M185" i="10"/>
  <c r="M63" i="10" s="1"/>
  <c r="L177" i="10"/>
  <c r="L41" i="10" s="1"/>
  <c r="L19" i="10" s="1"/>
  <c r="L126" i="10"/>
  <c r="K110" i="10"/>
  <c r="K88" i="10" s="1"/>
  <c r="L159" i="10"/>
  <c r="L39" i="10" s="1"/>
  <c r="L17" i="10" s="1"/>
  <c r="L124" i="10"/>
  <c r="M167" i="10"/>
  <c r="M61" i="10" s="1"/>
  <c r="I102" i="10"/>
  <c r="I80" i="10" s="1"/>
  <c r="K112" i="10"/>
  <c r="K90" i="10" s="1"/>
  <c r="M207" i="10"/>
  <c r="M69" i="10" s="1"/>
  <c r="L132" i="10"/>
  <c r="L199" i="10"/>
  <c r="L47" i="10" s="1"/>
  <c r="L25" i="10" s="1"/>
  <c r="K200" i="10"/>
  <c r="K48" i="10" s="1"/>
  <c r="K26" i="10" s="1"/>
  <c r="K133" i="10"/>
  <c r="L208" i="10"/>
  <c r="L70" i="10" s="1"/>
  <c r="N116" i="10"/>
  <c r="N94" i="10" s="1"/>
  <c r="P211" i="10"/>
  <c r="O203" i="10"/>
  <c r="O51" i="10" s="1"/>
  <c r="G38" i="17" l="1"/>
  <c r="K8" i="16"/>
  <c r="J77" i="15" s="1"/>
  <c r="J48" i="15" s="1"/>
  <c r="J76" i="15"/>
  <c r="J47" i="15" s="1"/>
  <c r="K7" i="18"/>
  <c r="I8" i="16"/>
  <c r="H77" i="15" s="1"/>
  <c r="H48" i="15" s="1"/>
  <c r="H76" i="15"/>
  <c r="H47" i="15" s="1"/>
  <c r="I7" i="18"/>
  <c r="I8" i="18" s="1"/>
  <c r="G8" i="16"/>
  <c r="F77" i="15" s="1"/>
  <c r="F48" i="15" s="1"/>
  <c r="G7" i="18"/>
  <c r="G8" i="18" s="1"/>
  <c r="F76" i="15"/>
  <c r="F47" i="15" s="1"/>
  <c r="D38" i="17"/>
  <c r="H38" i="17"/>
  <c r="K16" i="17"/>
  <c r="R22" i="24"/>
  <c r="R23" i="18"/>
  <c r="L38" i="17"/>
  <c r="J16" i="17"/>
  <c r="I82" i="15"/>
  <c r="J7" i="16"/>
  <c r="O8" i="16"/>
  <c r="N77" i="15" s="1"/>
  <c r="N48" i="15" s="1"/>
  <c r="N76" i="15"/>
  <c r="N47" i="15" s="1"/>
  <c r="E8" i="16"/>
  <c r="D77" i="15" s="1"/>
  <c r="D48" i="15" s="1"/>
  <c r="D76" i="15"/>
  <c r="D47" i="15" s="1"/>
  <c r="E7" i="18"/>
  <c r="N8" i="16"/>
  <c r="M77" i="15" s="1"/>
  <c r="M48" i="15" s="1"/>
  <c r="M76" i="15"/>
  <c r="M47" i="15" s="1"/>
  <c r="N7" i="18"/>
  <c r="G16" i="17"/>
  <c r="Q4" i="19"/>
  <c r="Q7" i="19" s="1"/>
  <c r="Q8" i="19" s="1"/>
  <c r="Q4" i="18"/>
  <c r="P16" i="17"/>
  <c r="O82" i="15"/>
  <c r="P7" i="16"/>
  <c r="R16" i="17"/>
  <c r="Q82" i="15"/>
  <c r="R7" i="16"/>
  <c r="P7" i="18"/>
  <c r="O8" i="18"/>
  <c r="N102" i="15" s="1"/>
  <c r="M39" i="17"/>
  <c r="O16" i="17"/>
  <c r="E16" i="17"/>
  <c r="N16" i="17"/>
  <c r="P38" i="17"/>
  <c r="O10" i="18"/>
  <c r="R38" i="17"/>
  <c r="E38" i="17"/>
  <c r="L16" i="17"/>
  <c r="E76" i="15"/>
  <c r="E47" i="15" s="1"/>
  <c r="F8" i="16"/>
  <c r="E77" i="15" s="1"/>
  <c r="E48" i="15" s="1"/>
  <c r="F7" i="18"/>
  <c r="P10" i="18"/>
  <c r="F38" i="17"/>
  <c r="F39" i="17" s="1"/>
  <c r="Q16" i="17"/>
  <c r="P82" i="15"/>
  <c r="Q7" i="16"/>
  <c r="M16" i="17"/>
  <c r="M7" i="16"/>
  <c r="L82" i="15"/>
  <c r="N38" i="17"/>
  <c r="K38" i="17"/>
  <c r="K39" i="17" s="1"/>
  <c r="Q38" i="17"/>
  <c r="H16" i="17"/>
  <c r="G82" i="15"/>
  <c r="H7" i="16"/>
  <c r="D16" i="17"/>
  <c r="C82" i="15"/>
  <c r="D7" i="16"/>
  <c r="I38" i="17"/>
  <c r="I39" i="17" s="1"/>
  <c r="L8" i="16"/>
  <c r="K77" i="15" s="1"/>
  <c r="K48" i="15" s="1"/>
  <c r="K76" i="15"/>
  <c r="K47" i="15" s="1"/>
  <c r="L7" i="18"/>
  <c r="F16" i="17"/>
  <c r="P19" i="24"/>
  <c r="P11" i="18" s="1"/>
  <c r="P21" i="24"/>
  <c r="R17" i="24"/>
  <c r="Q18" i="24"/>
  <c r="Q9" i="18" s="1"/>
  <c r="C39" i="21"/>
  <c r="I17" i="17" s="1"/>
  <c r="F7" i="21"/>
  <c r="C59" i="21"/>
  <c r="J39" i="17" s="1"/>
  <c r="D18" i="21"/>
  <c r="O29" i="10"/>
  <c r="J11" i="10"/>
  <c r="J3" i="10" s="1"/>
  <c r="M20" i="10"/>
  <c r="J33" i="10"/>
  <c r="N127" i="10"/>
  <c r="N64" i="10"/>
  <c r="N178" i="10"/>
  <c r="O186" i="10"/>
  <c r="M107" i="10"/>
  <c r="M85" i="10" s="1"/>
  <c r="K55" i="10"/>
  <c r="K4" i="10" s="1"/>
  <c r="P136" i="10"/>
  <c r="P73" i="10"/>
  <c r="J118" i="10"/>
  <c r="J6" i="10" s="1"/>
  <c r="I98" i="10"/>
  <c r="I92" i="10"/>
  <c r="I76" i="10" s="1"/>
  <c r="I5" i="10" s="1"/>
  <c r="M120" i="10"/>
  <c r="N163" i="10"/>
  <c r="N57" i="10" s="1"/>
  <c r="M155" i="10"/>
  <c r="L106" i="10"/>
  <c r="L84" i="10" s="1"/>
  <c r="J114" i="10"/>
  <c r="J92" i="10" s="1"/>
  <c r="M164" i="10"/>
  <c r="M58" i="10" s="1"/>
  <c r="L156" i="10"/>
  <c r="L36" i="10" s="1"/>
  <c r="L14" i="10" s="1"/>
  <c r="L121" i="10"/>
  <c r="N185" i="10"/>
  <c r="N63" i="10" s="1"/>
  <c r="M177" i="10"/>
  <c r="M41" i="10" s="1"/>
  <c r="M19" i="10" s="1"/>
  <c r="M126" i="10"/>
  <c r="K101" i="10"/>
  <c r="K79" i="10" s="1"/>
  <c r="L133" i="10"/>
  <c r="M208" i="10"/>
  <c r="M70" i="10" s="1"/>
  <c r="L200" i="10"/>
  <c r="L48" i="10" s="1"/>
  <c r="L26" i="10" s="1"/>
  <c r="N207" i="10"/>
  <c r="N69" i="10" s="1"/>
  <c r="M199" i="10"/>
  <c r="M47" i="10" s="1"/>
  <c r="M25" i="10" s="1"/>
  <c r="M132" i="10"/>
  <c r="L104" i="10"/>
  <c r="L82" i="10" s="1"/>
  <c r="J102" i="10"/>
  <c r="M130" i="10"/>
  <c r="M181" i="10"/>
  <c r="N189" i="10"/>
  <c r="N67" i="10" s="1"/>
  <c r="L209" i="10"/>
  <c r="L71" i="10" s="1"/>
  <c r="K134" i="10"/>
  <c r="K201" i="10"/>
  <c r="N167" i="10"/>
  <c r="N61" i="10" s="1"/>
  <c r="M159" i="10"/>
  <c r="M39" i="10" s="1"/>
  <c r="M17" i="10" s="1"/>
  <c r="M124" i="10"/>
  <c r="M128" i="10"/>
  <c r="M179" i="10"/>
  <c r="M43" i="10" s="1"/>
  <c r="M21" i="10" s="1"/>
  <c r="N187" i="10"/>
  <c r="N65" i="10" s="1"/>
  <c r="L165" i="10"/>
  <c r="L59" i="10" s="1"/>
  <c r="K157" i="10"/>
  <c r="K37" i="10" s="1"/>
  <c r="K15" i="10" s="1"/>
  <c r="K122" i="10"/>
  <c r="L110" i="10"/>
  <c r="L88" i="10" s="1"/>
  <c r="L108" i="10"/>
  <c r="L86" i="10" s="1"/>
  <c r="L112" i="10"/>
  <c r="L90" i="10" s="1"/>
  <c r="K113" i="10"/>
  <c r="K91" i="10" s="1"/>
  <c r="L100" i="10"/>
  <c r="O116" i="10"/>
  <c r="O94" i="10" s="1"/>
  <c r="Q211" i="10"/>
  <c r="P203" i="10"/>
  <c r="P51" i="10" s="1"/>
  <c r="F8" i="18" l="1"/>
  <c r="G39" i="17"/>
  <c r="P17" i="17"/>
  <c r="O19" i="18"/>
  <c r="P39" i="17"/>
  <c r="N8" i="18"/>
  <c r="M102" i="15" s="1"/>
  <c r="D39" i="17"/>
  <c r="C93" i="15" s="1"/>
  <c r="F17" i="17"/>
  <c r="M17" i="17"/>
  <c r="H17" i="17"/>
  <c r="E39" i="17"/>
  <c r="I93" i="15"/>
  <c r="O93" i="15"/>
  <c r="J8" i="16"/>
  <c r="I77" i="15" s="1"/>
  <c r="I48" i="15" s="1"/>
  <c r="I76" i="15"/>
  <c r="I47" i="15" s="1"/>
  <c r="J7" i="18"/>
  <c r="H102" i="15"/>
  <c r="I19" i="18"/>
  <c r="F93" i="15"/>
  <c r="D17" i="17"/>
  <c r="Q39" i="17"/>
  <c r="M8" i="16"/>
  <c r="L77" i="15" s="1"/>
  <c r="L48" i="15" s="1"/>
  <c r="L76" i="15"/>
  <c r="L47" i="15" s="1"/>
  <c r="M7" i="18"/>
  <c r="Q17" i="17"/>
  <c r="L17" i="17"/>
  <c r="O20" i="18"/>
  <c r="N109" i="15"/>
  <c r="N17" i="17"/>
  <c r="R17" i="17"/>
  <c r="Q7" i="18"/>
  <c r="O39" i="17"/>
  <c r="L93" i="15"/>
  <c r="N19" i="18"/>
  <c r="Q10" i="18"/>
  <c r="H93" i="15"/>
  <c r="G76" i="15"/>
  <c r="G47" i="15" s="1"/>
  <c r="H8" i="16"/>
  <c r="G77" i="15" s="1"/>
  <c r="G48" i="15" s="1"/>
  <c r="H7" i="18"/>
  <c r="J93" i="15"/>
  <c r="M18" i="17"/>
  <c r="E93" i="15"/>
  <c r="F19" i="18"/>
  <c r="E102" i="15"/>
  <c r="D93" i="15"/>
  <c r="E17" i="17"/>
  <c r="P8" i="16"/>
  <c r="O77" i="15" s="1"/>
  <c r="O48" i="15" s="1"/>
  <c r="O76" i="15"/>
  <c r="O47" i="15" s="1"/>
  <c r="J17" i="17"/>
  <c r="K17" i="17"/>
  <c r="F102" i="15"/>
  <c r="G19" i="18"/>
  <c r="R18" i="24"/>
  <c r="R9" i="18" s="1"/>
  <c r="R4" i="19"/>
  <c r="R7" i="19" s="1"/>
  <c r="R8" i="19" s="1"/>
  <c r="R4" i="18"/>
  <c r="R7" i="18" s="1"/>
  <c r="L8" i="18"/>
  <c r="D8" i="16"/>
  <c r="C77" i="15" s="1"/>
  <c r="C48" i="15" s="1"/>
  <c r="D7" i="18"/>
  <c r="C76" i="15"/>
  <c r="C47" i="15" s="1"/>
  <c r="N39" i="17"/>
  <c r="Q8" i="16"/>
  <c r="P77" i="15" s="1"/>
  <c r="P48" i="15" s="1"/>
  <c r="P76" i="15"/>
  <c r="P47" i="15" s="1"/>
  <c r="R39" i="17"/>
  <c r="O17" i="17"/>
  <c r="R8" i="16"/>
  <c r="Q77" i="15" s="1"/>
  <c r="Q48" i="15" s="1"/>
  <c r="Q76" i="15"/>
  <c r="Q47" i="15" s="1"/>
  <c r="G17" i="17"/>
  <c r="E8" i="18"/>
  <c r="L39" i="17"/>
  <c r="H39" i="17"/>
  <c r="K8" i="18"/>
  <c r="R21" i="24"/>
  <c r="R19" i="24"/>
  <c r="R11" i="18" s="1"/>
  <c r="Q21" i="24"/>
  <c r="Q19" i="24"/>
  <c r="Q11" i="18" s="1"/>
  <c r="D19" i="21"/>
  <c r="C60" i="21"/>
  <c r="J40" i="17" s="1"/>
  <c r="F6" i="21"/>
  <c r="C40" i="21"/>
  <c r="P29" i="10"/>
  <c r="M110" i="10"/>
  <c r="M88" i="10" s="1"/>
  <c r="M45" i="10"/>
  <c r="M23" i="10" s="1"/>
  <c r="K118" i="10"/>
  <c r="K6" i="10" s="1"/>
  <c r="M100" i="10"/>
  <c r="M78" i="10" s="1"/>
  <c r="M35" i="10"/>
  <c r="N107" i="10"/>
  <c r="N85" i="10" s="1"/>
  <c r="N42" i="10"/>
  <c r="N20" i="10" s="1"/>
  <c r="K114" i="10"/>
  <c r="K92" i="10" s="1"/>
  <c r="K49" i="10"/>
  <c r="K27" i="10" s="1"/>
  <c r="K11" i="10" s="1"/>
  <c r="K3" i="10" s="1"/>
  <c r="Q136" i="10"/>
  <c r="Q73" i="10"/>
  <c r="L55" i="10"/>
  <c r="L4" i="10" s="1"/>
  <c r="O127" i="10"/>
  <c r="O64" i="10"/>
  <c r="O178" i="10"/>
  <c r="P186" i="10"/>
  <c r="J98" i="10"/>
  <c r="J80" i="10"/>
  <c r="J76" i="10" s="1"/>
  <c r="J5" i="10" s="1"/>
  <c r="L78" i="10"/>
  <c r="O207" i="10"/>
  <c r="O69" i="10" s="1"/>
  <c r="N132" i="10"/>
  <c r="N199" i="10"/>
  <c r="N47" i="10" s="1"/>
  <c r="N25" i="10" s="1"/>
  <c r="N130" i="10"/>
  <c r="N181" i="10"/>
  <c r="O189" i="10"/>
  <c r="O67" i="10" s="1"/>
  <c r="L113" i="10"/>
  <c r="L91" i="10" s="1"/>
  <c r="L101" i="10"/>
  <c r="L79" i="10" s="1"/>
  <c r="N128" i="10"/>
  <c r="N179" i="10"/>
  <c r="O187" i="10"/>
  <c r="O65" i="10" s="1"/>
  <c r="M156" i="10"/>
  <c r="M36" i="10" s="1"/>
  <c r="M14" i="10" s="1"/>
  <c r="N164" i="10"/>
  <c r="N58" i="10" s="1"/>
  <c r="M121" i="10"/>
  <c r="M106" i="10"/>
  <c r="M84" i="10" s="1"/>
  <c r="O185" i="10"/>
  <c r="O63" i="10" s="1"/>
  <c r="N177" i="10"/>
  <c r="N41" i="10" s="1"/>
  <c r="N126" i="10"/>
  <c r="M133" i="10"/>
  <c r="M200" i="10"/>
  <c r="M48" i="10" s="1"/>
  <c r="M26" i="10" s="1"/>
  <c r="N208" i="10"/>
  <c r="N70" i="10" s="1"/>
  <c r="N120" i="10"/>
  <c r="O163" i="10"/>
  <c r="O57" i="10" s="1"/>
  <c r="N155" i="10"/>
  <c r="K102" i="10"/>
  <c r="M104" i="10"/>
  <c r="M82" i="10" s="1"/>
  <c r="L201" i="10"/>
  <c r="L134" i="10"/>
  <c r="M209" i="10"/>
  <c r="M71" i="10" s="1"/>
  <c r="M108" i="10"/>
  <c r="M86" i="10" s="1"/>
  <c r="L157" i="10"/>
  <c r="L37" i="10" s="1"/>
  <c r="L122" i="10"/>
  <c r="M165" i="10"/>
  <c r="M59" i="10" s="1"/>
  <c r="N124" i="10"/>
  <c r="O167" i="10"/>
  <c r="O61" i="10" s="1"/>
  <c r="N159" i="10"/>
  <c r="N39" i="10" s="1"/>
  <c r="N17" i="10" s="1"/>
  <c r="M112" i="10"/>
  <c r="M90" i="10" s="1"/>
  <c r="P116" i="10"/>
  <c r="P94" i="10" s="1"/>
  <c r="Q203" i="10"/>
  <c r="Q51" i="10" s="1"/>
  <c r="R211" i="10"/>
  <c r="F18" i="17" l="1"/>
  <c r="I18" i="17"/>
  <c r="P8" i="18"/>
  <c r="H8" i="18"/>
  <c r="H19" i="18" s="1"/>
  <c r="H18" i="17"/>
  <c r="Q8" i="18"/>
  <c r="R40" i="17"/>
  <c r="R41" i="17" s="1"/>
  <c r="Q93" i="15"/>
  <c r="K102" i="15"/>
  <c r="L19" i="18"/>
  <c r="G102" i="15"/>
  <c r="L40" i="17"/>
  <c r="K93" i="15"/>
  <c r="R8" i="18"/>
  <c r="Q102" i="15" s="1"/>
  <c r="K18" i="17"/>
  <c r="E18" i="17"/>
  <c r="E40" i="17"/>
  <c r="I40" i="17"/>
  <c r="L18" i="17"/>
  <c r="I20" i="18"/>
  <c r="H109" i="15"/>
  <c r="D40" i="17"/>
  <c r="P40" i="17"/>
  <c r="H40" i="17"/>
  <c r="G93" i="15"/>
  <c r="G18" i="17"/>
  <c r="N40" i="17"/>
  <c r="N41" i="17" s="1"/>
  <c r="M93" i="15"/>
  <c r="O102" i="15"/>
  <c r="P19" i="18"/>
  <c r="G40" i="17"/>
  <c r="J102" i="15"/>
  <c r="K19" i="18"/>
  <c r="D8" i="18"/>
  <c r="C8" i="23"/>
  <c r="J18" i="17"/>
  <c r="F40" i="17"/>
  <c r="N20" i="18"/>
  <c r="M109" i="15"/>
  <c r="M40" i="17"/>
  <c r="N18" i="17"/>
  <c r="Q18" i="17"/>
  <c r="Q40" i="17"/>
  <c r="Q41" i="17" s="1"/>
  <c r="P93" i="15"/>
  <c r="J8" i="18"/>
  <c r="P18" i="17"/>
  <c r="D102" i="15"/>
  <c r="E19" i="18"/>
  <c r="O18" i="17"/>
  <c r="R10" i="18"/>
  <c r="R19" i="18"/>
  <c r="F109" i="15"/>
  <c r="G20" i="18"/>
  <c r="E109" i="15"/>
  <c r="F20" i="18"/>
  <c r="K40" i="17"/>
  <c r="O40" i="17"/>
  <c r="O41" i="17" s="1"/>
  <c r="N93" i="15"/>
  <c r="M8" i="18"/>
  <c r="D18" i="17"/>
  <c r="C41" i="21"/>
  <c r="M19" i="17" s="1"/>
  <c r="F5" i="21"/>
  <c r="C61" i="21"/>
  <c r="J41" i="17" s="1"/>
  <c r="D20" i="21"/>
  <c r="Q29" i="10"/>
  <c r="N110" i="10"/>
  <c r="N88" i="10" s="1"/>
  <c r="N45" i="10"/>
  <c r="N23" i="10" s="1"/>
  <c r="N100" i="10"/>
  <c r="N78" i="10" s="1"/>
  <c r="N35" i="10"/>
  <c r="N13" i="10" s="1"/>
  <c r="N108" i="10"/>
  <c r="N86" i="10" s="1"/>
  <c r="N43" i="10"/>
  <c r="N21" i="10" s="1"/>
  <c r="N19" i="10"/>
  <c r="O107" i="10"/>
  <c r="O85" i="10" s="1"/>
  <c r="O42" i="10"/>
  <c r="O20" i="10" s="1"/>
  <c r="L114" i="10"/>
  <c r="L92" i="10" s="1"/>
  <c r="L49" i="10"/>
  <c r="L27" i="10" s="1"/>
  <c r="L15" i="10"/>
  <c r="K33" i="10"/>
  <c r="M13" i="10"/>
  <c r="M55" i="10"/>
  <c r="M4" i="10" s="1"/>
  <c r="P127" i="10"/>
  <c r="P64" i="10"/>
  <c r="Q186" i="10"/>
  <c r="P178" i="10"/>
  <c r="R136" i="10"/>
  <c r="R73" i="10"/>
  <c r="K80" i="10"/>
  <c r="K76" i="10" s="1"/>
  <c r="K5" i="10" s="1"/>
  <c r="K98" i="10"/>
  <c r="L118" i="10"/>
  <c r="L6" i="10" s="1"/>
  <c r="O120" i="10"/>
  <c r="O155" i="10"/>
  <c r="P163" i="10"/>
  <c r="P57" i="10" s="1"/>
  <c r="M122" i="10"/>
  <c r="N165" i="10"/>
  <c r="N59" i="10" s="1"/>
  <c r="M157" i="10"/>
  <c r="M37" i="10" s="1"/>
  <c r="M15" i="10" s="1"/>
  <c r="L102" i="10"/>
  <c r="L80" i="10" s="1"/>
  <c r="O126" i="10"/>
  <c r="P185" i="10"/>
  <c r="P63" i="10" s="1"/>
  <c r="O177" i="10"/>
  <c r="O41" i="10" s="1"/>
  <c r="O19" i="10" s="1"/>
  <c r="M113" i="10"/>
  <c r="M91" i="10" s="1"/>
  <c r="O164" i="10"/>
  <c r="O58" i="10" s="1"/>
  <c r="N156" i="10"/>
  <c r="N121" i="10"/>
  <c r="N104" i="10"/>
  <c r="N82" i="10" s="1"/>
  <c r="M101" i="10"/>
  <c r="N112" i="10"/>
  <c r="N90" i="10" s="1"/>
  <c r="N133" i="10"/>
  <c r="N200" i="10"/>
  <c r="N48" i="10" s="1"/>
  <c r="N26" i="10" s="1"/>
  <c r="O208" i="10"/>
  <c r="O70" i="10" s="1"/>
  <c r="O124" i="10"/>
  <c r="P167" i="10"/>
  <c r="P61" i="10" s="1"/>
  <c r="O159" i="10"/>
  <c r="M134" i="10"/>
  <c r="M201" i="10"/>
  <c r="N209" i="10"/>
  <c r="N71" i="10" s="1"/>
  <c r="O128" i="10"/>
  <c r="O179" i="10"/>
  <c r="P187" i="10"/>
  <c r="P65" i="10" s="1"/>
  <c r="N106" i="10"/>
  <c r="N84" i="10" s="1"/>
  <c r="O130" i="10"/>
  <c r="P189" i="10"/>
  <c r="P67" i="10" s="1"/>
  <c r="O181" i="10"/>
  <c r="O132" i="10"/>
  <c r="P207" i="10"/>
  <c r="P69" i="10" s="1"/>
  <c r="O199" i="10"/>
  <c r="O47" i="10" s="1"/>
  <c r="Q116" i="10"/>
  <c r="Q94" i="10" s="1"/>
  <c r="R203" i="10"/>
  <c r="R51" i="10" s="1"/>
  <c r="S211" i="10"/>
  <c r="P102" i="15" l="1"/>
  <c r="Q19" i="18"/>
  <c r="L83" i="15"/>
  <c r="K109" i="15"/>
  <c r="L20" i="18"/>
  <c r="O19" i="17"/>
  <c r="I102" i="15"/>
  <c r="J19" i="18"/>
  <c r="N19" i="17"/>
  <c r="C102" i="15"/>
  <c r="C9" i="23"/>
  <c r="C10" i="23"/>
  <c r="D19" i="18"/>
  <c r="H19" i="17"/>
  <c r="H41" i="17"/>
  <c r="I41" i="17"/>
  <c r="E19" i="17"/>
  <c r="L41" i="17"/>
  <c r="F19" i="17"/>
  <c r="K20" i="18"/>
  <c r="J109" i="15"/>
  <c r="N42" i="17"/>
  <c r="L19" i="17"/>
  <c r="K41" i="17"/>
  <c r="D109" i="15"/>
  <c r="E20" i="18"/>
  <c r="M41" i="17"/>
  <c r="F41" i="17"/>
  <c r="J19" i="17"/>
  <c r="I19" i="17"/>
  <c r="G19" i="17"/>
  <c r="P41" i="17"/>
  <c r="L102" i="15"/>
  <c r="M19" i="18"/>
  <c r="R20" i="18"/>
  <c r="Q109" i="15"/>
  <c r="P19" i="17"/>
  <c r="D19" i="17"/>
  <c r="Q19" i="17"/>
  <c r="G41" i="17"/>
  <c r="P20" i="18"/>
  <c r="O109" i="15"/>
  <c r="D41" i="17"/>
  <c r="E41" i="17"/>
  <c r="K19" i="17"/>
  <c r="H20" i="18"/>
  <c r="G109" i="15"/>
  <c r="C42" i="21"/>
  <c r="M20" i="17" s="1"/>
  <c r="F4" i="21"/>
  <c r="D21" i="21"/>
  <c r="C62" i="21"/>
  <c r="J42" i="17" s="1"/>
  <c r="R29" i="10"/>
  <c r="O104" i="10"/>
  <c r="O82" i="10" s="1"/>
  <c r="O39" i="10"/>
  <c r="O17" i="10" s="1"/>
  <c r="O110" i="10"/>
  <c r="O88" i="10" s="1"/>
  <c r="O45" i="10"/>
  <c r="O23" i="10" s="1"/>
  <c r="N101" i="10"/>
  <c r="N79" i="10" s="1"/>
  <c r="N36" i="10"/>
  <c r="O100" i="10"/>
  <c r="O78" i="10" s="1"/>
  <c r="O35" i="10"/>
  <c r="O13" i="10" s="1"/>
  <c r="L11" i="10"/>
  <c r="L3" i="10" s="1"/>
  <c r="M114" i="10"/>
  <c r="M92" i="10" s="1"/>
  <c r="M49" i="10"/>
  <c r="M27" i="10" s="1"/>
  <c r="P107" i="10"/>
  <c r="P85" i="10" s="1"/>
  <c r="P42" i="10"/>
  <c r="P20" i="10" s="1"/>
  <c r="O108" i="10"/>
  <c r="O86" i="10" s="1"/>
  <c r="O43" i="10"/>
  <c r="O21" i="10" s="1"/>
  <c r="O25" i="10"/>
  <c r="L33" i="10"/>
  <c r="Q127" i="10"/>
  <c r="Q64" i="10"/>
  <c r="Q178" i="10"/>
  <c r="R186" i="10"/>
  <c r="S136" i="10"/>
  <c r="S73" i="10"/>
  <c r="N55" i="10"/>
  <c r="N4" i="10" s="1"/>
  <c r="L76" i="10"/>
  <c r="L5" i="10" s="1"/>
  <c r="M118" i="10"/>
  <c r="M6" i="10" s="1"/>
  <c r="M79" i="10"/>
  <c r="L98" i="10"/>
  <c r="P126" i="10"/>
  <c r="Q185" i="10"/>
  <c r="Q63" i="10" s="1"/>
  <c r="P177" i="10"/>
  <c r="P41" i="10" s="1"/>
  <c r="P19" i="10" s="1"/>
  <c r="N122" i="10"/>
  <c r="N157" i="10"/>
  <c r="O165" i="10"/>
  <c r="O59" i="10" s="1"/>
  <c r="P128" i="10"/>
  <c r="Q187" i="10"/>
  <c r="Q65" i="10" s="1"/>
  <c r="P179" i="10"/>
  <c r="P132" i="10"/>
  <c r="Q207" i="10"/>
  <c r="Q69" i="10" s="1"/>
  <c r="P199" i="10"/>
  <c r="P120" i="10"/>
  <c r="P155" i="10"/>
  <c r="Q163" i="10"/>
  <c r="Q57" i="10" s="1"/>
  <c r="N113" i="10"/>
  <c r="N91" i="10" s="1"/>
  <c r="P130" i="10"/>
  <c r="P181" i="10"/>
  <c r="Q189" i="10"/>
  <c r="Q67" i="10" s="1"/>
  <c r="P124" i="10"/>
  <c r="Q167" i="10"/>
  <c r="Q61" i="10" s="1"/>
  <c r="P159" i="10"/>
  <c r="O133" i="10"/>
  <c r="O200" i="10"/>
  <c r="O48" i="10" s="1"/>
  <c r="O26" i="10" s="1"/>
  <c r="P208" i="10"/>
  <c r="P70" i="10" s="1"/>
  <c r="N134" i="10"/>
  <c r="O209" i="10"/>
  <c r="O71" i="10" s="1"/>
  <c r="N201" i="10"/>
  <c r="O121" i="10"/>
  <c r="O156" i="10"/>
  <c r="O36" i="10" s="1"/>
  <c r="O14" i="10" s="1"/>
  <c r="P164" i="10"/>
  <c r="P58" i="10" s="1"/>
  <c r="O112" i="10"/>
  <c r="O90" i="10" s="1"/>
  <c r="O106" i="10"/>
  <c r="O84" i="10" s="1"/>
  <c r="M102" i="10"/>
  <c r="M80" i="10" s="1"/>
  <c r="R116" i="10"/>
  <c r="R94" i="10" s="1"/>
  <c r="T211" i="10"/>
  <c r="S203" i="10"/>
  <c r="S51" i="10" s="1"/>
  <c r="O42" i="17" l="1"/>
  <c r="L42" i="17"/>
  <c r="P109" i="15"/>
  <c r="Q20" i="18"/>
  <c r="P20" i="17"/>
  <c r="O83" i="15"/>
  <c r="L43" i="17"/>
  <c r="J20" i="18"/>
  <c r="I109" i="15"/>
  <c r="E42" i="17"/>
  <c r="G42" i="17"/>
  <c r="J20" i="17"/>
  <c r="I83" i="15"/>
  <c r="F20" i="17"/>
  <c r="E83" i="15"/>
  <c r="E20" i="17"/>
  <c r="D83" i="15"/>
  <c r="I20" i="17"/>
  <c r="H83" i="15"/>
  <c r="H20" i="17"/>
  <c r="G83" i="15"/>
  <c r="D42" i="17"/>
  <c r="D20" i="17"/>
  <c r="D21" i="17" s="1"/>
  <c r="D17" i="16" s="1"/>
  <c r="D18" i="16" s="1"/>
  <c r="D19" i="16" s="1"/>
  <c r="C83" i="15"/>
  <c r="P42" i="17"/>
  <c r="F42" i="17"/>
  <c r="K42" i="17"/>
  <c r="K43" i="17" s="1"/>
  <c r="I42" i="17"/>
  <c r="C109" i="15"/>
  <c r="C20" i="23"/>
  <c r="D20" i="18"/>
  <c r="N20" i="17"/>
  <c r="M83" i="15"/>
  <c r="O20" i="17"/>
  <c r="N83" i="15"/>
  <c r="K20" i="17"/>
  <c r="J83" i="15"/>
  <c r="Q20" i="17"/>
  <c r="Q21" i="17" s="1"/>
  <c r="Q17" i="16" s="1"/>
  <c r="Q18" i="16" s="1"/>
  <c r="Q19" i="16" s="1"/>
  <c r="P83" i="15"/>
  <c r="R42" i="17"/>
  <c r="L109" i="15"/>
  <c r="M20" i="18"/>
  <c r="G20" i="17"/>
  <c r="F83" i="15"/>
  <c r="M42" i="17"/>
  <c r="L20" i="17"/>
  <c r="L21" i="17" s="1"/>
  <c r="L17" i="16" s="1"/>
  <c r="L18" i="16" s="1"/>
  <c r="L19" i="16" s="1"/>
  <c r="K83" i="15"/>
  <c r="H42" i="17"/>
  <c r="E9" i="19"/>
  <c r="F9" i="19"/>
  <c r="D9" i="19"/>
  <c r="H9" i="19"/>
  <c r="J9" i="19"/>
  <c r="G9" i="19"/>
  <c r="I9" i="19"/>
  <c r="K9" i="19"/>
  <c r="L9" i="19"/>
  <c r="M9" i="19"/>
  <c r="N9" i="19"/>
  <c r="O9" i="19"/>
  <c r="P9" i="19"/>
  <c r="Q9" i="19"/>
  <c r="R9" i="19"/>
  <c r="Q42" i="17"/>
  <c r="C63" i="21"/>
  <c r="J43" i="17" s="1"/>
  <c r="K12" i="21"/>
  <c r="K13" i="21"/>
  <c r="C43" i="21"/>
  <c r="M21" i="17" s="1"/>
  <c r="M17" i="16" s="1"/>
  <c r="M18" i="16" s="1"/>
  <c r="M19" i="16" s="1"/>
  <c r="S29" i="10"/>
  <c r="M11" i="10"/>
  <c r="M3" i="10" s="1"/>
  <c r="P104" i="10"/>
  <c r="P82" i="10" s="1"/>
  <c r="P39" i="10"/>
  <c r="P17" i="10" s="1"/>
  <c r="P110" i="10"/>
  <c r="P88" i="10" s="1"/>
  <c r="P45" i="10"/>
  <c r="P23" i="10" s="1"/>
  <c r="N114" i="10"/>
  <c r="N92" i="10" s="1"/>
  <c r="N49" i="10"/>
  <c r="N27" i="10" s="1"/>
  <c r="P112" i="10"/>
  <c r="P90" i="10" s="1"/>
  <c r="P47" i="10"/>
  <c r="P25" i="10" s="1"/>
  <c r="N102" i="10"/>
  <c r="N80" i="10" s="1"/>
  <c r="N37" i="10"/>
  <c r="N15" i="10" s="1"/>
  <c r="P108" i="10"/>
  <c r="P86" i="10" s="1"/>
  <c r="P43" i="10"/>
  <c r="P21" i="10" s="1"/>
  <c r="Q107" i="10"/>
  <c r="Q85" i="10" s="1"/>
  <c r="Q42" i="10"/>
  <c r="Q20" i="10" s="1"/>
  <c r="P100" i="10"/>
  <c r="P78" i="10" s="1"/>
  <c r="P35" i="10"/>
  <c r="N14" i="10"/>
  <c r="M33" i="10"/>
  <c r="O55" i="10"/>
  <c r="O4" i="10" s="1"/>
  <c r="R127" i="10"/>
  <c r="R64" i="10"/>
  <c r="S186" i="10"/>
  <c r="R178" i="10"/>
  <c r="T136" i="10"/>
  <c r="T73" i="10"/>
  <c r="N118" i="10"/>
  <c r="N6" i="10" s="1"/>
  <c r="M98" i="10"/>
  <c r="M76" i="10"/>
  <c r="M5" i="10" s="1"/>
  <c r="Q130" i="10"/>
  <c r="Q181" i="10"/>
  <c r="R189" i="10"/>
  <c r="R67" i="10" s="1"/>
  <c r="O122" i="10"/>
  <c r="O157" i="10"/>
  <c r="P165" i="10"/>
  <c r="P59" i="10" s="1"/>
  <c r="P121" i="10"/>
  <c r="P156" i="10"/>
  <c r="Q164" i="10"/>
  <c r="Q58" i="10" s="1"/>
  <c r="O101" i="10"/>
  <c r="O79" i="10" s="1"/>
  <c r="Q132" i="10"/>
  <c r="R207" i="10"/>
  <c r="R69" i="10" s="1"/>
  <c r="Q199" i="10"/>
  <c r="O113" i="10"/>
  <c r="O91" i="10" s="1"/>
  <c r="Q120" i="10"/>
  <c r="Q155" i="10"/>
  <c r="R163" i="10"/>
  <c r="R57" i="10" s="1"/>
  <c r="Q128" i="10"/>
  <c r="Q179" i="10"/>
  <c r="R187" i="10"/>
  <c r="R65" i="10" s="1"/>
  <c r="P106" i="10"/>
  <c r="P84" i="10" s="1"/>
  <c r="Q126" i="10"/>
  <c r="R185" i="10"/>
  <c r="R63" i="10" s="1"/>
  <c r="Q177" i="10"/>
  <c r="Q124" i="10"/>
  <c r="R167" i="10"/>
  <c r="R61" i="10" s="1"/>
  <c r="Q159" i="10"/>
  <c r="P133" i="10"/>
  <c r="P200" i="10"/>
  <c r="P48" i="10" s="1"/>
  <c r="P26" i="10" s="1"/>
  <c r="Q208" i="10"/>
  <c r="Q70" i="10" s="1"/>
  <c r="O134" i="10"/>
  <c r="O201" i="10"/>
  <c r="P209" i="10"/>
  <c r="P71" i="10" s="1"/>
  <c r="S116" i="10"/>
  <c r="S94" i="10" s="1"/>
  <c r="U211" i="10"/>
  <c r="T203" i="10"/>
  <c r="T51" i="10" s="1"/>
  <c r="G43" i="17" l="1"/>
  <c r="F92" i="15" s="1"/>
  <c r="O21" i="17"/>
  <c r="O17" i="16" s="1"/>
  <c r="O18" i="16" s="1"/>
  <c r="O19" i="16" s="1"/>
  <c r="M20" i="16"/>
  <c r="L78" i="15"/>
  <c r="L49" i="15" s="1"/>
  <c r="L29" i="15" s="1"/>
  <c r="I92" i="15"/>
  <c r="J39" i="16"/>
  <c r="Q10" i="19"/>
  <c r="Q11" i="19" s="1"/>
  <c r="P105" i="15"/>
  <c r="P62" i="15" s="1"/>
  <c r="M10" i="19"/>
  <c r="M11" i="19" s="1"/>
  <c r="L105" i="15"/>
  <c r="L62" i="15" s="1"/>
  <c r="G10" i="19"/>
  <c r="G11" i="19" s="1"/>
  <c r="F105" i="15"/>
  <c r="F62" i="15" s="1"/>
  <c r="F10" i="19"/>
  <c r="F11" i="19" s="1"/>
  <c r="E105" i="15"/>
  <c r="E62" i="15" s="1"/>
  <c r="O20" i="16"/>
  <c r="N78" i="15"/>
  <c r="N49" i="15" s="1"/>
  <c r="N29" i="15" s="1"/>
  <c r="E19" i="19"/>
  <c r="D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J92" i="15"/>
  <c r="K39" i="16"/>
  <c r="O105" i="15"/>
  <c r="O62" i="15" s="1"/>
  <c r="P10" i="19"/>
  <c r="P11" i="19" s="1"/>
  <c r="K105" i="15"/>
  <c r="K62" i="15" s="1"/>
  <c r="L10" i="19"/>
  <c r="L11" i="19" s="1"/>
  <c r="J10" i="19"/>
  <c r="J11" i="19" s="1"/>
  <c r="I105" i="15"/>
  <c r="I62" i="15" s="1"/>
  <c r="E10" i="19"/>
  <c r="E11" i="19" s="1"/>
  <c r="D105" i="15"/>
  <c r="D62" i="15" s="1"/>
  <c r="M43" i="17"/>
  <c r="F43" i="17"/>
  <c r="D43" i="17"/>
  <c r="I21" i="17"/>
  <c r="I17" i="16" s="1"/>
  <c r="I18" i="16" s="1"/>
  <c r="I19" i="16" s="1"/>
  <c r="E21" i="17"/>
  <c r="E17" i="16" s="1"/>
  <c r="E18" i="16" s="1"/>
  <c r="E19" i="16" s="1"/>
  <c r="E43" i="17"/>
  <c r="K78" i="15"/>
  <c r="K49" i="15" s="1"/>
  <c r="K29" i="15" s="1"/>
  <c r="L20" i="16"/>
  <c r="K92" i="15"/>
  <c r="L39" i="16"/>
  <c r="Q43" i="17"/>
  <c r="O10" i="19"/>
  <c r="O11" i="19" s="1"/>
  <c r="N105" i="15"/>
  <c r="N62" i="15" s="1"/>
  <c r="K10" i="19"/>
  <c r="K11" i="19" s="1"/>
  <c r="J105" i="15"/>
  <c r="J62" i="15" s="1"/>
  <c r="H10" i="19"/>
  <c r="H11" i="19" s="1"/>
  <c r="G105" i="15"/>
  <c r="G62" i="15" s="1"/>
  <c r="H43" i="17"/>
  <c r="R43" i="17"/>
  <c r="K21" i="17"/>
  <c r="K17" i="16" s="1"/>
  <c r="K18" i="16" s="1"/>
  <c r="K19" i="16" s="1"/>
  <c r="N21" i="17"/>
  <c r="N17" i="16" s="1"/>
  <c r="N18" i="16" s="1"/>
  <c r="N19" i="16" s="1"/>
  <c r="I43" i="17"/>
  <c r="P43" i="17"/>
  <c r="H21" i="17"/>
  <c r="H17" i="16" s="1"/>
  <c r="H18" i="16" s="1"/>
  <c r="H19" i="16" s="1"/>
  <c r="J21" i="17"/>
  <c r="J17" i="16" s="1"/>
  <c r="J18" i="16" s="1"/>
  <c r="J19" i="16" s="1"/>
  <c r="P21" i="17"/>
  <c r="P17" i="16" s="1"/>
  <c r="P18" i="16" s="1"/>
  <c r="P19" i="16" s="1"/>
  <c r="Q20" i="16"/>
  <c r="P78" i="15"/>
  <c r="P49" i="15" s="1"/>
  <c r="P29" i="15" s="1"/>
  <c r="D20" i="16"/>
  <c r="C78" i="15"/>
  <c r="C49" i="15" s="1"/>
  <c r="R10" i="19"/>
  <c r="R11" i="19" s="1"/>
  <c r="Q105" i="15"/>
  <c r="Q62" i="15" s="1"/>
  <c r="N10" i="19"/>
  <c r="N11" i="19" s="1"/>
  <c r="M105" i="15"/>
  <c r="M62" i="15" s="1"/>
  <c r="I10" i="19"/>
  <c r="I11" i="19" s="1"/>
  <c r="H105" i="15"/>
  <c r="H62" i="15" s="1"/>
  <c r="D10" i="19"/>
  <c r="D11" i="19" s="1"/>
  <c r="C105" i="15"/>
  <c r="G21" i="17"/>
  <c r="G17" i="16" s="1"/>
  <c r="G18" i="16" s="1"/>
  <c r="G19" i="16" s="1"/>
  <c r="O43" i="17"/>
  <c r="C21" i="23"/>
  <c r="C22" i="23"/>
  <c r="N43" i="17"/>
  <c r="F21" i="17"/>
  <c r="F17" i="16" s="1"/>
  <c r="F18" i="16" s="1"/>
  <c r="F19" i="16" s="1"/>
  <c r="T29" i="10"/>
  <c r="Q104" i="10"/>
  <c r="Q82" i="10" s="1"/>
  <c r="Q39" i="10"/>
  <c r="Q17" i="10" s="1"/>
  <c r="Q110" i="10"/>
  <c r="Q88" i="10" s="1"/>
  <c r="Q45" i="10"/>
  <c r="Q23" i="10" s="1"/>
  <c r="N76" i="10"/>
  <c r="N5" i="10" s="1"/>
  <c r="N98" i="10"/>
  <c r="Q112" i="10"/>
  <c r="Q90" i="10" s="1"/>
  <c r="Q47" i="10"/>
  <c r="Q25" i="10" s="1"/>
  <c r="Q108" i="10"/>
  <c r="Q86" i="10" s="1"/>
  <c r="Q43" i="10"/>
  <c r="Q21" i="10" s="1"/>
  <c r="O102" i="10"/>
  <c r="O80" i="10" s="1"/>
  <c r="O37" i="10"/>
  <c r="N11" i="10"/>
  <c r="N3" i="10" s="1"/>
  <c r="P101" i="10"/>
  <c r="P79" i="10" s="1"/>
  <c r="P36" i="10"/>
  <c r="P14" i="10" s="1"/>
  <c r="R107" i="10"/>
  <c r="R85" i="10" s="1"/>
  <c r="R42" i="10"/>
  <c r="R20" i="10" s="1"/>
  <c r="N33" i="10"/>
  <c r="O114" i="10"/>
  <c r="O92" i="10" s="1"/>
  <c r="O49" i="10"/>
  <c r="O27" i="10" s="1"/>
  <c r="Q100" i="10"/>
  <c r="Q78" i="10" s="1"/>
  <c r="Q35" i="10"/>
  <c r="Q106" i="10"/>
  <c r="Q84" i="10" s="1"/>
  <c r="Q41" i="10"/>
  <c r="Q19" i="10" s="1"/>
  <c r="P13" i="10"/>
  <c r="S127" i="10"/>
  <c r="S64" i="10"/>
  <c r="S178" i="10"/>
  <c r="T186" i="10"/>
  <c r="P55" i="10"/>
  <c r="P4" i="10" s="1"/>
  <c r="U136" i="10"/>
  <c r="U73" i="10"/>
  <c r="O118" i="10"/>
  <c r="O6" i="10" s="1"/>
  <c r="P122" i="10"/>
  <c r="Q165" i="10"/>
  <c r="Q59" i="10" s="1"/>
  <c r="P157" i="10"/>
  <c r="Q133" i="10"/>
  <c r="R208" i="10"/>
  <c r="R70" i="10" s="1"/>
  <c r="Q200" i="10"/>
  <c r="Q48" i="10" s="1"/>
  <c r="Q26" i="10" s="1"/>
  <c r="R126" i="10"/>
  <c r="S185" i="10"/>
  <c r="S63" i="10" s="1"/>
  <c r="R177" i="10"/>
  <c r="R120" i="10"/>
  <c r="S163" i="10"/>
  <c r="S57" i="10" s="1"/>
  <c r="R155" i="10"/>
  <c r="R132" i="10"/>
  <c r="S207" i="10"/>
  <c r="S69" i="10" s="1"/>
  <c r="R199" i="10"/>
  <c r="R47" i="10" s="1"/>
  <c r="R25" i="10" s="1"/>
  <c r="Q121" i="10"/>
  <c r="R164" i="10"/>
  <c r="R58" i="10" s="1"/>
  <c r="Q156" i="10"/>
  <c r="P113" i="10"/>
  <c r="P91" i="10" s="1"/>
  <c r="P134" i="10"/>
  <c r="Q209" i="10"/>
  <c r="Q71" i="10" s="1"/>
  <c r="P201" i="10"/>
  <c r="R124" i="10"/>
  <c r="S167" i="10"/>
  <c r="S61" i="10" s="1"/>
  <c r="R159" i="10"/>
  <c r="R128" i="10"/>
  <c r="R179" i="10"/>
  <c r="S187" i="10"/>
  <c r="S65" i="10" s="1"/>
  <c r="R130" i="10"/>
  <c r="S189" i="10"/>
  <c r="S67" i="10" s="1"/>
  <c r="R181" i="10"/>
  <c r="T116" i="10"/>
  <c r="T94" i="10" s="1"/>
  <c r="U203" i="10"/>
  <c r="U51" i="10" s="1"/>
  <c r="V211" i="10"/>
  <c r="G39" i="16" l="1"/>
  <c r="P92" i="15"/>
  <c r="Q39" i="16"/>
  <c r="I20" i="16"/>
  <c r="H78" i="15"/>
  <c r="H49" i="15" s="1"/>
  <c r="H29" i="15" s="1"/>
  <c r="Q20" i="19"/>
  <c r="Q23" i="19" s="1"/>
  <c r="P112" i="15"/>
  <c r="P64" i="15" s="1"/>
  <c r="P37" i="15" s="1"/>
  <c r="M20" i="19"/>
  <c r="M23" i="19" s="1"/>
  <c r="L112" i="15"/>
  <c r="L64" i="15" s="1"/>
  <c r="L37" i="15" s="1"/>
  <c r="I20" i="19"/>
  <c r="I23" i="19" s="1"/>
  <c r="H112" i="15"/>
  <c r="H64" i="15" s="1"/>
  <c r="H37" i="15" s="1"/>
  <c r="D20" i="19"/>
  <c r="D23" i="19" s="1"/>
  <c r="C112" i="15"/>
  <c r="C64" i="15" s="1"/>
  <c r="J40" i="16"/>
  <c r="I87" i="15" s="1"/>
  <c r="I51" i="15" s="1"/>
  <c r="I27" i="15" s="1"/>
  <c r="I88" i="15"/>
  <c r="I52" i="15" s="1"/>
  <c r="I28" i="15" s="1"/>
  <c r="H92" i="15"/>
  <c r="I39" i="16"/>
  <c r="G92" i="15"/>
  <c r="H39" i="16"/>
  <c r="L40" i="16"/>
  <c r="K87" i="15" s="1"/>
  <c r="K51" i="15" s="1"/>
  <c r="K27" i="15" s="1"/>
  <c r="K88" i="15"/>
  <c r="K52" i="15" s="1"/>
  <c r="K28" i="15" s="1"/>
  <c r="C92" i="15"/>
  <c r="D39" i="16"/>
  <c r="K40" i="16"/>
  <c r="J87" i="15" s="1"/>
  <c r="J51" i="15" s="1"/>
  <c r="J27" i="15" s="1"/>
  <c r="J88" i="15"/>
  <c r="J52" i="15" s="1"/>
  <c r="J28" i="15" s="1"/>
  <c r="P20" i="19"/>
  <c r="P23" i="19" s="1"/>
  <c r="O112" i="15"/>
  <c r="O64" i="15" s="1"/>
  <c r="O37" i="15" s="1"/>
  <c r="L20" i="19"/>
  <c r="L23" i="19" s="1"/>
  <c r="K112" i="15"/>
  <c r="K64" i="15" s="1"/>
  <c r="K37" i="15" s="1"/>
  <c r="H20" i="19"/>
  <c r="H23" i="19" s="1"/>
  <c r="G112" i="15"/>
  <c r="G64" i="15" s="1"/>
  <c r="G37" i="15" s="1"/>
  <c r="E20" i="19"/>
  <c r="E23" i="19" s="1"/>
  <c r="D112" i="15"/>
  <c r="D64" i="15" s="1"/>
  <c r="M78" i="15"/>
  <c r="M49" i="15" s="1"/>
  <c r="M29" i="15" s="1"/>
  <c r="N20" i="16"/>
  <c r="N37" i="15"/>
  <c r="D92" i="15"/>
  <c r="E39" i="16"/>
  <c r="E92" i="15"/>
  <c r="F39" i="16"/>
  <c r="O20" i="19"/>
  <c r="O23" i="19" s="1"/>
  <c r="N112" i="15"/>
  <c r="N64" i="15" s="1"/>
  <c r="K20" i="19"/>
  <c r="K23" i="19" s="1"/>
  <c r="J112" i="15"/>
  <c r="J64" i="15" s="1"/>
  <c r="J37" i="15" s="1"/>
  <c r="G20" i="19"/>
  <c r="G23" i="19" s="1"/>
  <c r="F112" i="15"/>
  <c r="F64" i="15" s="1"/>
  <c r="F37" i="15"/>
  <c r="C62" i="15"/>
  <c r="C37" i="15" s="1"/>
  <c r="O78" i="15"/>
  <c r="O49" i="15" s="1"/>
  <c r="O29" i="15" s="1"/>
  <c r="P20" i="16"/>
  <c r="O92" i="15"/>
  <c r="P39" i="16"/>
  <c r="Q92" i="15"/>
  <c r="R39" i="16"/>
  <c r="F20" i="16"/>
  <c r="E78" i="15"/>
  <c r="E49" i="15" s="1"/>
  <c r="E29" i="15" s="1"/>
  <c r="N92" i="15"/>
  <c r="O39" i="16"/>
  <c r="J20" i="16"/>
  <c r="I78" i="15"/>
  <c r="I49" i="15" s="1"/>
  <c r="I29" i="15" s="1"/>
  <c r="L92" i="15"/>
  <c r="M39" i="16"/>
  <c r="M92" i="15"/>
  <c r="N39" i="16"/>
  <c r="G20" i="16"/>
  <c r="F78" i="15"/>
  <c r="F49" i="15" s="1"/>
  <c r="F29" i="15" s="1"/>
  <c r="H20" i="16"/>
  <c r="G78" i="15"/>
  <c r="G49" i="15" s="1"/>
  <c r="G29" i="15" s="1"/>
  <c r="K20" i="16"/>
  <c r="J78" i="15"/>
  <c r="J49" i="15" s="1"/>
  <c r="J29" i="15" s="1"/>
  <c r="E20" i="16"/>
  <c r="D78" i="15"/>
  <c r="D49" i="15" s="1"/>
  <c r="D29" i="15" s="1"/>
  <c r="D37" i="15"/>
  <c r="G40" i="16"/>
  <c r="F87" i="15" s="1"/>
  <c r="F51" i="15" s="1"/>
  <c r="F27" i="15" s="1"/>
  <c r="F88" i="15"/>
  <c r="F52" i="15" s="1"/>
  <c r="F28" i="15" s="1"/>
  <c r="R20" i="19"/>
  <c r="R23" i="19" s="1"/>
  <c r="Q112" i="15"/>
  <c r="Q64" i="15" s="1"/>
  <c r="Q37" i="15" s="1"/>
  <c r="N20" i="19"/>
  <c r="N23" i="19" s="1"/>
  <c r="M112" i="15"/>
  <c r="M64" i="15" s="1"/>
  <c r="M37" i="15" s="1"/>
  <c r="J20" i="19"/>
  <c r="J23" i="19" s="1"/>
  <c r="I112" i="15"/>
  <c r="I64" i="15" s="1"/>
  <c r="I37" i="15" s="1"/>
  <c r="F20" i="19"/>
  <c r="F23" i="19" s="1"/>
  <c r="E112" i="15"/>
  <c r="E64" i="15" s="1"/>
  <c r="E37" i="15" s="1"/>
  <c r="U29" i="10"/>
  <c r="R104" i="10"/>
  <c r="R82" i="10" s="1"/>
  <c r="R39" i="10"/>
  <c r="R17" i="10" s="1"/>
  <c r="R110" i="10"/>
  <c r="R88" i="10" s="1"/>
  <c r="R45" i="10"/>
  <c r="R23" i="10" s="1"/>
  <c r="O98" i="10"/>
  <c r="O76" i="10"/>
  <c r="O5" i="10" s="1"/>
  <c r="P114" i="10"/>
  <c r="P92" i="10" s="1"/>
  <c r="P49" i="10"/>
  <c r="P27" i="10" s="1"/>
  <c r="O33" i="10"/>
  <c r="O15" i="10"/>
  <c r="O11" i="10" s="1"/>
  <c r="O3" i="10" s="1"/>
  <c r="P102" i="10"/>
  <c r="P80" i="10" s="1"/>
  <c r="P37" i="10"/>
  <c r="Q101" i="10"/>
  <c r="Q79" i="10" s="1"/>
  <c r="Q36" i="10"/>
  <c r="Q14" i="10" s="1"/>
  <c r="R106" i="10"/>
  <c r="R84" i="10" s="1"/>
  <c r="R41" i="10"/>
  <c r="R19" i="10" s="1"/>
  <c r="Q13" i="10"/>
  <c r="R108" i="10"/>
  <c r="R86" i="10" s="1"/>
  <c r="R43" i="10"/>
  <c r="R21" i="10" s="1"/>
  <c r="R100" i="10"/>
  <c r="R78" i="10" s="1"/>
  <c r="R35" i="10"/>
  <c r="S107" i="10"/>
  <c r="S85" i="10" s="1"/>
  <c r="S42" i="10"/>
  <c r="S20" i="10" s="1"/>
  <c r="V136" i="10"/>
  <c r="V73" i="10"/>
  <c r="Q55" i="10"/>
  <c r="Q4" i="10" s="1"/>
  <c r="T127" i="10"/>
  <c r="T64" i="10"/>
  <c r="U186" i="10"/>
  <c r="T178" i="10"/>
  <c r="P118" i="10"/>
  <c r="P6" i="10" s="1"/>
  <c r="Q134" i="10"/>
  <c r="Q201" i="10"/>
  <c r="R209" i="10"/>
  <c r="R71" i="10" s="1"/>
  <c r="R112" i="10"/>
  <c r="R90" i="10" s="1"/>
  <c r="S132" i="10"/>
  <c r="T207" i="10"/>
  <c r="T69" i="10" s="1"/>
  <c r="S199" i="10"/>
  <c r="Q113" i="10"/>
  <c r="Q91" i="10" s="1"/>
  <c r="S120" i="10"/>
  <c r="T163" i="10"/>
  <c r="T57" i="10" s="1"/>
  <c r="S155" i="10"/>
  <c r="S130" i="10"/>
  <c r="T189" i="10"/>
  <c r="T67" i="10" s="1"/>
  <c r="S181" i="10"/>
  <c r="S124" i="10"/>
  <c r="S159" i="10"/>
  <c r="T167" i="10"/>
  <c r="T61" i="10" s="1"/>
  <c r="R121" i="10"/>
  <c r="R156" i="10"/>
  <c r="S164" i="10"/>
  <c r="S58" i="10" s="1"/>
  <c r="Q122" i="10"/>
  <c r="Q157" i="10"/>
  <c r="R165" i="10"/>
  <c r="R59" i="10" s="1"/>
  <c r="R133" i="10"/>
  <c r="S208" i="10"/>
  <c r="S70" i="10" s="1"/>
  <c r="R200" i="10"/>
  <c r="R48" i="10" s="1"/>
  <c r="R26" i="10" s="1"/>
  <c r="S128" i="10"/>
  <c r="T187" i="10"/>
  <c r="T65" i="10" s="1"/>
  <c r="S179" i="10"/>
  <c r="S126" i="10"/>
  <c r="T185" i="10"/>
  <c r="T63" i="10" s="1"/>
  <c r="S177" i="10"/>
  <c r="U116" i="10"/>
  <c r="U94" i="10" s="1"/>
  <c r="V203" i="10"/>
  <c r="V51" i="10" s="1"/>
  <c r="W211" i="10"/>
  <c r="C9" i="15" l="1"/>
  <c r="N40" i="16"/>
  <c r="M87" i="15" s="1"/>
  <c r="M51" i="15" s="1"/>
  <c r="M27" i="15" s="1"/>
  <c r="M88" i="15"/>
  <c r="M52" i="15" s="1"/>
  <c r="M28" i="15" s="1"/>
  <c r="Q40" i="16"/>
  <c r="P87" i="15" s="1"/>
  <c r="P51" i="15" s="1"/>
  <c r="P27" i="15" s="1"/>
  <c r="P88" i="15"/>
  <c r="P52" i="15" s="1"/>
  <c r="P28" i="15" s="1"/>
  <c r="O40" i="16"/>
  <c r="N87" i="15" s="1"/>
  <c r="N51" i="15" s="1"/>
  <c r="N27" i="15" s="1"/>
  <c r="N88" i="15"/>
  <c r="N52" i="15" s="1"/>
  <c r="N28" i="15" s="1"/>
  <c r="C17" i="15"/>
  <c r="R40" i="16"/>
  <c r="Q87" i="15" s="1"/>
  <c r="Q51" i="15" s="1"/>
  <c r="Q27" i="15" s="1"/>
  <c r="Q88" i="15"/>
  <c r="Q52" i="15" s="1"/>
  <c r="Q28" i="15" s="1"/>
  <c r="E40" i="16"/>
  <c r="D87" i="15" s="1"/>
  <c r="D51" i="15" s="1"/>
  <c r="D27" i="15" s="1"/>
  <c r="D88" i="15"/>
  <c r="D52" i="15" s="1"/>
  <c r="D28" i="15" s="1"/>
  <c r="D40" i="16"/>
  <c r="C87" i="15" s="1"/>
  <c r="C51" i="15" s="1"/>
  <c r="C27" i="15" s="1"/>
  <c r="C88" i="15"/>
  <c r="G88" i="15"/>
  <c r="G52" i="15" s="1"/>
  <c r="G28" i="15" s="1"/>
  <c r="H40" i="16"/>
  <c r="G87" i="15" s="1"/>
  <c r="G51" i="15" s="1"/>
  <c r="G27" i="15" s="1"/>
  <c r="P40" i="16"/>
  <c r="O87" i="15" s="1"/>
  <c r="O51" i="15" s="1"/>
  <c r="O27" i="15" s="1"/>
  <c r="O88" i="15"/>
  <c r="O52" i="15" s="1"/>
  <c r="O28" i="15" s="1"/>
  <c r="F40" i="16"/>
  <c r="E87" i="15" s="1"/>
  <c r="E51" i="15" s="1"/>
  <c r="E27" i="15" s="1"/>
  <c r="E88" i="15"/>
  <c r="E52" i="15" s="1"/>
  <c r="E28" i="15" s="1"/>
  <c r="I40" i="16"/>
  <c r="H87" i="15" s="1"/>
  <c r="H51" i="15" s="1"/>
  <c r="H27" i="15" s="1"/>
  <c r="H88" i="15"/>
  <c r="H52" i="15" s="1"/>
  <c r="H28" i="15" s="1"/>
  <c r="M40" i="16"/>
  <c r="L87" i="15" s="1"/>
  <c r="L51" i="15" s="1"/>
  <c r="L27" i="15" s="1"/>
  <c r="L88" i="15"/>
  <c r="L52" i="15" s="1"/>
  <c r="L28" i="15" s="1"/>
  <c r="V29" i="10"/>
  <c r="S104" i="10"/>
  <c r="S82" i="10" s="1"/>
  <c r="S39" i="10"/>
  <c r="S17" i="10" s="1"/>
  <c r="S110" i="10"/>
  <c r="S88" i="10" s="1"/>
  <c r="S45" i="10"/>
  <c r="S23" i="10" s="1"/>
  <c r="P76" i="10"/>
  <c r="P5" i="10" s="1"/>
  <c r="P15" i="10"/>
  <c r="P11" i="10" s="1"/>
  <c r="P3" i="10" s="1"/>
  <c r="P33" i="10"/>
  <c r="S108" i="10"/>
  <c r="S86" i="10" s="1"/>
  <c r="S43" i="10"/>
  <c r="S21" i="10" s="1"/>
  <c r="P98" i="10"/>
  <c r="S100" i="10"/>
  <c r="S78" i="10" s="1"/>
  <c r="S35" i="10"/>
  <c r="R13" i="10"/>
  <c r="S106" i="10"/>
  <c r="S84" i="10" s="1"/>
  <c r="S41" i="10"/>
  <c r="S19" i="10" s="1"/>
  <c r="Q102" i="10"/>
  <c r="Q80" i="10" s="1"/>
  <c r="Q37" i="10"/>
  <c r="R101" i="10"/>
  <c r="R79" i="10" s="1"/>
  <c r="R36" i="10"/>
  <c r="R14" i="10" s="1"/>
  <c r="S112" i="10"/>
  <c r="S90" i="10" s="1"/>
  <c r="S47" i="10"/>
  <c r="S25" i="10" s="1"/>
  <c r="Q114" i="10"/>
  <c r="Q92" i="10" s="1"/>
  <c r="Q49" i="10"/>
  <c r="Q27" i="10" s="1"/>
  <c r="T107" i="10"/>
  <c r="T85" i="10" s="1"/>
  <c r="T42" i="10"/>
  <c r="T20" i="10" s="1"/>
  <c r="R55" i="10"/>
  <c r="R4" i="10" s="1"/>
  <c r="W136" i="10"/>
  <c r="W73" i="10"/>
  <c r="U127" i="10"/>
  <c r="U64" i="10"/>
  <c r="V186" i="10"/>
  <c r="U178" i="10"/>
  <c r="Q118" i="10"/>
  <c r="Q6" i="10" s="1"/>
  <c r="T128" i="10"/>
  <c r="U187" i="10"/>
  <c r="U65" i="10" s="1"/>
  <c r="T179" i="10"/>
  <c r="R122" i="10"/>
  <c r="R157" i="10"/>
  <c r="S165" i="10"/>
  <c r="S59" i="10" s="1"/>
  <c r="T126" i="10"/>
  <c r="U185" i="10"/>
  <c r="U63" i="10" s="1"/>
  <c r="T177" i="10"/>
  <c r="T130" i="10"/>
  <c r="U189" i="10"/>
  <c r="U67" i="10" s="1"/>
  <c r="T181" i="10"/>
  <c r="R134" i="10"/>
  <c r="S209" i="10"/>
  <c r="S71" i="10" s="1"/>
  <c r="R201" i="10"/>
  <c r="R113" i="10"/>
  <c r="R91" i="10" s="1"/>
  <c r="S121" i="10"/>
  <c r="T164" i="10"/>
  <c r="T58" i="10" s="1"/>
  <c r="S156" i="10"/>
  <c r="T132" i="10"/>
  <c r="U207" i="10"/>
  <c r="U69" i="10" s="1"/>
  <c r="T199" i="10"/>
  <c r="S133" i="10"/>
  <c r="S200" i="10"/>
  <c r="S48" i="10" s="1"/>
  <c r="S26" i="10" s="1"/>
  <c r="T208" i="10"/>
  <c r="T70" i="10" s="1"/>
  <c r="T124" i="10"/>
  <c r="T159" i="10"/>
  <c r="U167" i="10"/>
  <c r="U61" i="10" s="1"/>
  <c r="T120" i="10"/>
  <c r="U163" i="10"/>
  <c r="U57" i="10" s="1"/>
  <c r="T155" i="10"/>
  <c r="V116" i="10"/>
  <c r="V94" i="10" s="1"/>
  <c r="X211" i="10"/>
  <c r="W203" i="10"/>
  <c r="W51" i="10" s="1"/>
  <c r="C52" i="15" l="1"/>
  <c r="C28" i="15" s="1"/>
  <c r="C8" i="15" s="1"/>
  <c r="C7" i="15"/>
  <c r="W29" i="10"/>
  <c r="T104" i="10"/>
  <c r="T82" i="10" s="1"/>
  <c r="T39" i="10"/>
  <c r="T17" i="10" s="1"/>
  <c r="T110" i="10"/>
  <c r="T88" i="10" s="1"/>
  <c r="T45" i="10"/>
  <c r="T23" i="10" s="1"/>
  <c r="Q76" i="10"/>
  <c r="Q5" i="10" s="1"/>
  <c r="R102" i="10"/>
  <c r="R80" i="10" s="1"/>
  <c r="R37" i="10"/>
  <c r="R15" i="10" s="1"/>
  <c r="U107" i="10"/>
  <c r="U85" i="10" s="1"/>
  <c r="U42" i="10"/>
  <c r="U20" i="10" s="1"/>
  <c r="R114" i="10"/>
  <c r="R92" i="10" s="1"/>
  <c r="R49" i="10"/>
  <c r="R27" i="10" s="1"/>
  <c r="T106" i="10"/>
  <c r="T84" i="10" s="1"/>
  <c r="T41" i="10"/>
  <c r="T19" i="10" s="1"/>
  <c r="Q15" i="10"/>
  <c r="Q11" i="10" s="1"/>
  <c r="Q3" i="10" s="1"/>
  <c r="Q33" i="10"/>
  <c r="S13" i="10"/>
  <c r="T112" i="10"/>
  <c r="T90" i="10" s="1"/>
  <c r="T47" i="10"/>
  <c r="T25" i="10" s="1"/>
  <c r="T100" i="10"/>
  <c r="T78" i="10" s="1"/>
  <c r="T35" i="10"/>
  <c r="S101" i="10"/>
  <c r="S79" i="10" s="1"/>
  <c r="S36" i="10"/>
  <c r="S14" i="10" s="1"/>
  <c r="T108" i="10"/>
  <c r="T86" i="10" s="1"/>
  <c r="T43" i="10"/>
  <c r="T21" i="10" s="1"/>
  <c r="Q98" i="10"/>
  <c r="V127" i="10"/>
  <c r="V64" i="10"/>
  <c r="W186" i="10"/>
  <c r="V178" i="10"/>
  <c r="X136" i="10"/>
  <c r="X73" i="10"/>
  <c r="S55" i="10"/>
  <c r="S4" i="10" s="1"/>
  <c r="R118" i="10"/>
  <c r="R6" i="10" s="1"/>
  <c r="U120" i="10"/>
  <c r="U155" i="10"/>
  <c r="V163" i="10"/>
  <c r="V57" i="10" s="1"/>
  <c r="U126" i="10"/>
  <c r="V185" i="10"/>
  <c r="V63" i="10" s="1"/>
  <c r="U177" i="10"/>
  <c r="U132" i="10"/>
  <c r="V207" i="10"/>
  <c r="V69" i="10" s="1"/>
  <c r="U199" i="10"/>
  <c r="U124" i="10"/>
  <c r="V167" i="10"/>
  <c r="V61" i="10" s="1"/>
  <c r="U159" i="10"/>
  <c r="S122" i="10"/>
  <c r="T165" i="10"/>
  <c r="T59" i="10" s="1"/>
  <c r="S157" i="10"/>
  <c r="T121" i="10"/>
  <c r="T156" i="10"/>
  <c r="U164" i="10"/>
  <c r="U58" i="10" s="1"/>
  <c r="S134" i="10"/>
  <c r="T209" i="10"/>
  <c r="T71" i="10" s="1"/>
  <c r="S201" i="10"/>
  <c r="T133" i="10"/>
  <c r="U208" i="10"/>
  <c r="U70" i="10" s="1"/>
  <c r="T200" i="10"/>
  <c r="T48" i="10" s="1"/>
  <c r="T26" i="10" s="1"/>
  <c r="U130" i="10"/>
  <c r="U181" i="10"/>
  <c r="V189" i="10"/>
  <c r="V67" i="10" s="1"/>
  <c r="S113" i="10"/>
  <c r="S91" i="10" s="1"/>
  <c r="U128" i="10"/>
  <c r="V187" i="10"/>
  <c r="V65" i="10" s="1"/>
  <c r="U179" i="10"/>
  <c r="W116" i="10"/>
  <c r="W94" i="10" s="1"/>
  <c r="Y211" i="10"/>
  <c r="X203" i="10"/>
  <c r="X51" i="10" s="1"/>
  <c r="X29" i="10" l="1"/>
  <c r="U104" i="10"/>
  <c r="U82" i="10" s="1"/>
  <c r="U39" i="10"/>
  <c r="U17" i="10" s="1"/>
  <c r="U110" i="10"/>
  <c r="U88" i="10" s="1"/>
  <c r="U45" i="10"/>
  <c r="U23" i="10" s="1"/>
  <c r="R76" i="10"/>
  <c r="R5" i="10" s="1"/>
  <c r="R33" i="10"/>
  <c r="S114" i="10"/>
  <c r="S92" i="10" s="1"/>
  <c r="S49" i="10"/>
  <c r="S27" i="10" s="1"/>
  <c r="T101" i="10"/>
  <c r="T79" i="10" s="1"/>
  <c r="T36" i="10"/>
  <c r="T14" i="10" s="1"/>
  <c r="U108" i="10"/>
  <c r="U86" i="10" s="1"/>
  <c r="U43" i="10"/>
  <c r="U21" i="10" s="1"/>
  <c r="U106" i="10"/>
  <c r="U84" i="10" s="1"/>
  <c r="U41" i="10"/>
  <c r="U19" i="10" s="1"/>
  <c r="U100" i="10"/>
  <c r="U78" i="10" s="1"/>
  <c r="U35" i="10"/>
  <c r="S102" i="10"/>
  <c r="S80" i="10" s="1"/>
  <c r="S37" i="10"/>
  <c r="S15" i="10" s="1"/>
  <c r="U112" i="10"/>
  <c r="U90" i="10" s="1"/>
  <c r="U47" i="10"/>
  <c r="U25" i="10" s="1"/>
  <c r="R98" i="10"/>
  <c r="V107" i="10"/>
  <c r="V85" i="10" s="1"/>
  <c r="V42" i="10"/>
  <c r="V20" i="10" s="1"/>
  <c r="T13" i="10"/>
  <c r="R11" i="10"/>
  <c r="R3" i="10" s="1"/>
  <c r="Y136" i="10"/>
  <c r="Y73" i="10"/>
  <c r="W127" i="10"/>
  <c r="W64" i="10"/>
  <c r="X186" i="10"/>
  <c r="W178" i="10"/>
  <c r="T55" i="10"/>
  <c r="T4" i="10" s="1"/>
  <c r="S118" i="10"/>
  <c r="S6" i="10" s="1"/>
  <c r="T134" i="10"/>
  <c r="U209" i="10"/>
  <c r="U71" i="10" s="1"/>
  <c r="T201" i="10"/>
  <c r="V132" i="10"/>
  <c r="V199" i="10"/>
  <c r="W207" i="10"/>
  <c r="W69" i="10" s="1"/>
  <c r="V130" i="10"/>
  <c r="W189" i="10"/>
  <c r="W67" i="10" s="1"/>
  <c r="V181" i="10"/>
  <c r="V128" i="10"/>
  <c r="W187" i="10"/>
  <c r="W65" i="10" s="1"/>
  <c r="V179" i="10"/>
  <c r="U121" i="10"/>
  <c r="V164" i="10"/>
  <c r="V58" i="10" s="1"/>
  <c r="U156" i="10"/>
  <c r="T113" i="10"/>
  <c r="T91" i="10" s="1"/>
  <c r="V124" i="10"/>
  <c r="V159" i="10"/>
  <c r="V39" i="10" s="1"/>
  <c r="V17" i="10" s="1"/>
  <c r="W167" i="10"/>
  <c r="W61" i="10" s="1"/>
  <c r="U133" i="10"/>
  <c r="U200" i="10"/>
  <c r="U48" i="10" s="1"/>
  <c r="U26" i="10" s="1"/>
  <c r="V208" i="10"/>
  <c r="V70" i="10" s="1"/>
  <c r="V126" i="10"/>
  <c r="W185" i="10"/>
  <c r="W63" i="10" s="1"/>
  <c r="V177" i="10"/>
  <c r="T122" i="10"/>
  <c r="T157" i="10"/>
  <c r="U165" i="10"/>
  <c r="U59" i="10" s="1"/>
  <c r="V120" i="10"/>
  <c r="V155" i="10"/>
  <c r="W163" i="10"/>
  <c r="W57" i="10" s="1"/>
  <c r="X116" i="10"/>
  <c r="X94" i="10" s="1"/>
  <c r="Y203" i="10"/>
  <c r="Y51" i="10" s="1"/>
  <c r="Z211" i="10"/>
  <c r="Y29" i="10" l="1"/>
  <c r="V110" i="10"/>
  <c r="V88" i="10" s="1"/>
  <c r="V45" i="10"/>
  <c r="V23" i="10" s="1"/>
  <c r="S76" i="10"/>
  <c r="S5" i="10" s="1"/>
  <c r="S98" i="10"/>
  <c r="S11" i="10"/>
  <c r="S3" i="10" s="1"/>
  <c r="V108" i="10"/>
  <c r="V86" i="10" s="1"/>
  <c r="V43" i="10"/>
  <c r="V21" i="10" s="1"/>
  <c r="T114" i="10"/>
  <c r="T92" i="10" s="1"/>
  <c r="T49" i="10"/>
  <c r="T27" i="10" s="1"/>
  <c r="W107" i="10"/>
  <c r="W85" i="10" s="1"/>
  <c r="W42" i="10"/>
  <c r="W20" i="10" s="1"/>
  <c r="U13" i="10"/>
  <c r="V100" i="10"/>
  <c r="V78" i="10" s="1"/>
  <c r="V35" i="10"/>
  <c r="V13" i="10" s="1"/>
  <c r="V106" i="10"/>
  <c r="V84" i="10" s="1"/>
  <c r="V41" i="10"/>
  <c r="V19" i="10" s="1"/>
  <c r="U101" i="10"/>
  <c r="U79" i="10" s="1"/>
  <c r="U36" i="10"/>
  <c r="U14" i="10" s="1"/>
  <c r="T102" i="10"/>
  <c r="T80" i="10" s="1"/>
  <c r="T37" i="10"/>
  <c r="V112" i="10"/>
  <c r="V90" i="10" s="1"/>
  <c r="V47" i="10"/>
  <c r="S33" i="10"/>
  <c r="X127" i="10"/>
  <c r="X64" i="10"/>
  <c r="Y186" i="10"/>
  <c r="X178" i="10"/>
  <c r="U55" i="10"/>
  <c r="U4" i="10" s="1"/>
  <c r="Z136" i="10"/>
  <c r="Z73" i="10"/>
  <c r="T118" i="10"/>
  <c r="T6" i="10" s="1"/>
  <c r="W130" i="10"/>
  <c r="X189" i="10"/>
  <c r="X67" i="10" s="1"/>
  <c r="W181" i="10"/>
  <c r="W126" i="10"/>
  <c r="X185" i="10"/>
  <c r="X63" i="10" s="1"/>
  <c r="W177" i="10"/>
  <c r="W124" i="10"/>
  <c r="W159" i="10"/>
  <c r="X167" i="10"/>
  <c r="X61" i="10" s="1"/>
  <c r="U134" i="10"/>
  <c r="V209" i="10"/>
  <c r="V71" i="10" s="1"/>
  <c r="U201" i="10"/>
  <c r="W120" i="10"/>
  <c r="W155" i="10"/>
  <c r="X163" i="10"/>
  <c r="X57" i="10" s="1"/>
  <c r="U122" i="10"/>
  <c r="V165" i="10"/>
  <c r="V59" i="10" s="1"/>
  <c r="U157" i="10"/>
  <c r="V104" i="10"/>
  <c r="V82" i="10" s="1"/>
  <c r="V121" i="10"/>
  <c r="W164" i="10"/>
  <c r="W58" i="10" s="1"/>
  <c r="V156" i="10"/>
  <c r="W132" i="10"/>
  <c r="X207" i="10"/>
  <c r="X69" i="10" s="1"/>
  <c r="W199" i="10"/>
  <c r="V133" i="10"/>
  <c r="V200" i="10"/>
  <c r="V48" i="10" s="1"/>
  <c r="V26" i="10" s="1"/>
  <c r="W208" i="10"/>
  <c r="W70" i="10" s="1"/>
  <c r="U113" i="10"/>
  <c r="U91" i="10" s="1"/>
  <c r="W128" i="10"/>
  <c r="W179" i="10"/>
  <c r="X187" i="10"/>
  <c r="X65" i="10" s="1"/>
  <c r="Y116" i="10"/>
  <c r="Y94" i="10" s="1"/>
  <c r="Z203" i="10"/>
  <c r="Z51" i="10" s="1"/>
  <c r="AA211" i="10"/>
  <c r="Z29" i="10" l="1"/>
  <c r="W110" i="10"/>
  <c r="W88" i="10" s="1"/>
  <c r="W45" i="10"/>
  <c r="W23" i="10" s="1"/>
  <c r="W104" i="10"/>
  <c r="W82" i="10" s="1"/>
  <c r="W39" i="10"/>
  <c r="W17" i="10" s="1"/>
  <c r="T76" i="10"/>
  <c r="T5" i="10" s="1"/>
  <c r="W108" i="10"/>
  <c r="W86" i="10" s="1"/>
  <c r="W43" i="10"/>
  <c r="W21" i="10" s="1"/>
  <c r="X107" i="10"/>
  <c r="X85" i="10" s="1"/>
  <c r="X42" i="10"/>
  <c r="X20" i="10" s="1"/>
  <c r="V25" i="10"/>
  <c r="T98" i="10"/>
  <c r="W112" i="10"/>
  <c r="W90" i="10" s="1"/>
  <c r="W47" i="10"/>
  <c r="W25" i="10" s="1"/>
  <c r="U102" i="10"/>
  <c r="U80" i="10" s="1"/>
  <c r="U37" i="10"/>
  <c r="W100" i="10"/>
  <c r="W78" i="10" s="1"/>
  <c r="W35" i="10"/>
  <c r="W13" i="10" s="1"/>
  <c r="W106" i="10"/>
  <c r="W84" i="10" s="1"/>
  <c r="W41" i="10"/>
  <c r="U114" i="10"/>
  <c r="U92" i="10" s="1"/>
  <c r="U49" i="10"/>
  <c r="U27" i="10" s="1"/>
  <c r="V101" i="10"/>
  <c r="V79" i="10" s="1"/>
  <c r="V36" i="10"/>
  <c r="V14" i="10" s="1"/>
  <c r="T15" i="10"/>
  <c r="T11" i="10" s="1"/>
  <c r="T3" i="10" s="1"/>
  <c r="T33" i="10"/>
  <c r="Y127" i="10"/>
  <c r="Y64" i="10"/>
  <c r="Z186" i="10"/>
  <c r="Y178" i="10"/>
  <c r="V55" i="10"/>
  <c r="V4" i="10" s="1"/>
  <c r="AA136" i="10"/>
  <c r="AA73" i="10"/>
  <c r="U118" i="10"/>
  <c r="U6" i="10" s="1"/>
  <c r="X132" i="10"/>
  <c r="Y207" i="10"/>
  <c r="Y69" i="10" s="1"/>
  <c r="X199" i="10"/>
  <c r="V122" i="10"/>
  <c r="V157" i="10"/>
  <c r="W165" i="10"/>
  <c r="W59" i="10" s="1"/>
  <c r="X124" i="10"/>
  <c r="X159" i="10"/>
  <c r="Y167" i="10"/>
  <c r="Y61" i="10" s="1"/>
  <c r="W121" i="10"/>
  <c r="W156" i="10"/>
  <c r="X164" i="10"/>
  <c r="X58" i="10" s="1"/>
  <c r="X120" i="10"/>
  <c r="Y163" i="10"/>
  <c r="Y57" i="10" s="1"/>
  <c r="X155" i="10"/>
  <c r="W133" i="10"/>
  <c r="W200" i="10"/>
  <c r="W48" i="10" s="1"/>
  <c r="W26" i="10" s="1"/>
  <c r="X208" i="10"/>
  <c r="X70" i="10" s="1"/>
  <c r="X126" i="10"/>
  <c r="Y185" i="10"/>
  <c r="Y63" i="10" s="1"/>
  <c r="X177" i="10"/>
  <c r="X128" i="10"/>
  <c r="X179" i="10"/>
  <c r="Y187" i="10"/>
  <c r="Y65" i="10" s="1"/>
  <c r="V134" i="10"/>
  <c r="W209" i="10"/>
  <c r="W71" i="10" s="1"/>
  <c r="V201" i="10"/>
  <c r="V113" i="10"/>
  <c r="V91" i="10" s="1"/>
  <c r="X130" i="10"/>
  <c r="X181" i="10"/>
  <c r="Y189" i="10"/>
  <c r="Y67" i="10" s="1"/>
  <c r="Z116" i="10"/>
  <c r="Z94" i="10" s="1"/>
  <c r="AB211" i="10"/>
  <c r="AA203" i="10"/>
  <c r="AA51" i="10" s="1"/>
  <c r="AA29" i="10" l="1"/>
  <c r="X110" i="10"/>
  <c r="X88" i="10" s="1"/>
  <c r="X45" i="10"/>
  <c r="X23" i="10" s="1"/>
  <c r="X104" i="10"/>
  <c r="X82" i="10" s="1"/>
  <c r="X39" i="10"/>
  <c r="X17" i="10" s="1"/>
  <c r="U76" i="10"/>
  <c r="U5" i="10" s="1"/>
  <c r="X112" i="10"/>
  <c r="X90" i="10" s="1"/>
  <c r="X47" i="10"/>
  <c r="X25" i="10" s="1"/>
  <c r="V114" i="10"/>
  <c r="V92" i="10" s="1"/>
  <c r="V49" i="10"/>
  <c r="V27" i="10" s="1"/>
  <c r="W101" i="10"/>
  <c r="W79" i="10" s="1"/>
  <c r="W36" i="10"/>
  <c r="W14" i="10" s="1"/>
  <c r="U15" i="10"/>
  <c r="U11" i="10" s="1"/>
  <c r="U3" i="10" s="1"/>
  <c r="U33" i="10"/>
  <c r="X106" i="10"/>
  <c r="X84" i="10" s="1"/>
  <c r="X41" i="10"/>
  <c r="X19" i="10" s="1"/>
  <c r="V102" i="10"/>
  <c r="V80" i="10" s="1"/>
  <c r="V37" i="10"/>
  <c r="V15" i="10" s="1"/>
  <c r="Y107" i="10"/>
  <c r="Y85" i="10" s="1"/>
  <c r="Y42" i="10"/>
  <c r="Y20" i="10" s="1"/>
  <c r="X108" i="10"/>
  <c r="X86" i="10" s="1"/>
  <c r="X43" i="10"/>
  <c r="X21" i="10" s="1"/>
  <c r="X100" i="10"/>
  <c r="X78" i="10" s="1"/>
  <c r="X35" i="10"/>
  <c r="W19" i="10"/>
  <c r="U98" i="10"/>
  <c r="Z127" i="10"/>
  <c r="Z64" i="10"/>
  <c r="AA186" i="10"/>
  <c r="Z178" i="10"/>
  <c r="W55" i="10"/>
  <c r="W4" i="10" s="1"/>
  <c r="AB136" i="10"/>
  <c r="AB73" i="10"/>
  <c r="V118" i="10"/>
  <c r="V6" i="10" s="1"/>
  <c r="Y130" i="10"/>
  <c r="Y181" i="10"/>
  <c r="Z189" i="10"/>
  <c r="Z67" i="10" s="1"/>
  <c r="X121" i="10"/>
  <c r="X156" i="10"/>
  <c r="Y164" i="10"/>
  <c r="Y58" i="10" s="1"/>
  <c r="W134" i="10"/>
  <c r="X209" i="10"/>
  <c r="X71" i="10" s="1"/>
  <c r="W201" i="10"/>
  <c r="W122" i="10"/>
  <c r="W157" i="10"/>
  <c r="X165" i="10"/>
  <c r="X59" i="10" s="1"/>
  <c r="Y126" i="10"/>
  <c r="Y177" i="10"/>
  <c r="Z185" i="10"/>
  <c r="Z63" i="10" s="1"/>
  <c r="X133" i="10"/>
  <c r="X200" i="10"/>
  <c r="X48" i="10" s="1"/>
  <c r="X26" i="10" s="1"/>
  <c r="Y208" i="10"/>
  <c r="Y70" i="10" s="1"/>
  <c r="W113" i="10"/>
  <c r="W91" i="10" s="1"/>
  <c r="Y120" i="10"/>
  <c r="Y155" i="10"/>
  <c r="Z163" i="10"/>
  <c r="Z57" i="10" s="1"/>
  <c r="Y132" i="10"/>
  <c r="Y199" i="10"/>
  <c r="Z207" i="10"/>
  <c r="Z69" i="10" s="1"/>
  <c r="Y128" i="10"/>
  <c r="Y179" i="10"/>
  <c r="Z187" i="10"/>
  <c r="Z65" i="10" s="1"/>
  <c r="Y124" i="10"/>
  <c r="Z167" i="10"/>
  <c r="Z61" i="10" s="1"/>
  <c r="Y159" i="10"/>
  <c r="AA116" i="10"/>
  <c r="AA94" i="10" s="1"/>
  <c r="AC211" i="10"/>
  <c r="AB203" i="10"/>
  <c r="AB51" i="10" s="1"/>
  <c r="AB29" i="10" l="1"/>
  <c r="Y110" i="10"/>
  <c r="Y88" i="10" s="1"/>
  <c r="Y45" i="10"/>
  <c r="Y23" i="10" s="1"/>
  <c r="Y104" i="10"/>
  <c r="Y82" i="10" s="1"/>
  <c r="Y39" i="10"/>
  <c r="Y17" i="10" s="1"/>
  <c r="V11" i="10"/>
  <c r="V3" i="10" s="1"/>
  <c r="V33" i="10"/>
  <c r="V98" i="10"/>
  <c r="X101" i="10"/>
  <c r="X79" i="10" s="1"/>
  <c r="X36" i="10"/>
  <c r="X14" i="10" s="1"/>
  <c r="Y100" i="10"/>
  <c r="Y78" i="10" s="1"/>
  <c r="Y35" i="10"/>
  <c r="W114" i="10"/>
  <c r="W92" i="10" s="1"/>
  <c r="W49" i="10"/>
  <c r="W27" i="10" s="1"/>
  <c r="Z107" i="10"/>
  <c r="Z85" i="10" s="1"/>
  <c r="Z42" i="10"/>
  <c r="Z20" i="10" s="1"/>
  <c r="Y108" i="10"/>
  <c r="Y86" i="10" s="1"/>
  <c r="Y43" i="10"/>
  <c r="Y21" i="10" s="1"/>
  <c r="W102" i="10"/>
  <c r="W80" i="10" s="1"/>
  <c r="W37" i="10"/>
  <c r="Y112" i="10"/>
  <c r="Y90" i="10" s="1"/>
  <c r="Y47" i="10"/>
  <c r="Y25" i="10" s="1"/>
  <c r="Y106" i="10"/>
  <c r="Y84" i="10" s="1"/>
  <c r="Y41" i="10"/>
  <c r="Y19" i="10" s="1"/>
  <c r="X13" i="10"/>
  <c r="X55" i="10"/>
  <c r="X4" i="10" s="1"/>
  <c r="AA127" i="10"/>
  <c r="AA64" i="10"/>
  <c r="AA178" i="10"/>
  <c r="AB186" i="10"/>
  <c r="AC136" i="10"/>
  <c r="AC73" i="10"/>
  <c r="W118" i="10"/>
  <c r="W6" i="10" s="1"/>
  <c r="V76" i="10"/>
  <c r="V5" i="10" s="1"/>
  <c r="X122" i="10"/>
  <c r="X157" i="10"/>
  <c r="Y165" i="10"/>
  <c r="Y59" i="10" s="1"/>
  <c r="X113" i="10"/>
  <c r="X91" i="10" s="1"/>
  <c r="Z120" i="10"/>
  <c r="Z155" i="10"/>
  <c r="AA163" i="10"/>
  <c r="AA57" i="10" s="1"/>
  <c r="Z126" i="10"/>
  <c r="Z177" i="10"/>
  <c r="AA185" i="10"/>
  <c r="AA63" i="10" s="1"/>
  <c r="Z128" i="10"/>
  <c r="AA187" i="10"/>
  <c r="AA65" i="10" s="1"/>
  <c r="Z179" i="10"/>
  <c r="X134" i="10"/>
  <c r="Y209" i="10"/>
  <c r="Y71" i="10" s="1"/>
  <c r="X201" i="10"/>
  <c r="Z132" i="10"/>
  <c r="AA207" i="10"/>
  <c r="AA69" i="10" s="1"/>
  <c r="Z199" i="10"/>
  <c r="Y133" i="10"/>
  <c r="Z208" i="10"/>
  <c r="Z70" i="10" s="1"/>
  <c r="Y200" i="10"/>
  <c r="Y48" i="10" s="1"/>
  <c r="Y26" i="10" s="1"/>
  <c r="Y121" i="10"/>
  <c r="Z164" i="10"/>
  <c r="Z58" i="10" s="1"/>
  <c r="Y156" i="10"/>
  <c r="Z124" i="10"/>
  <c r="AA167" i="10"/>
  <c r="AA61" i="10" s="1"/>
  <c r="Z159" i="10"/>
  <c r="Z130" i="10"/>
  <c r="Z181" i="10"/>
  <c r="AA189" i="10"/>
  <c r="AA67" i="10" s="1"/>
  <c r="AB116" i="10"/>
  <c r="AB94" i="10" s="1"/>
  <c r="AC203" i="10"/>
  <c r="AC51" i="10" s="1"/>
  <c r="AD211" i="10"/>
  <c r="AC29" i="10" l="1"/>
  <c r="Z104" i="10"/>
  <c r="Z82" i="10" s="1"/>
  <c r="Z39" i="10"/>
  <c r="Z17" i="10" s="1"/>
  <c r="Z110" i="10"/>
  <c r="Z88" i="10" s="1"/>
  <c r="Z45" i="10"/>
  <c r="Z23" i="10" s="1"/>
  <c r="W76" i="10"/>
  <c r="W5" i="10" s="1"/>
  <c r="Z100" i="10"/>
  <c r="Z78" i="10" s="1"/>
  <c r="Z35" i="10"/>
  <c r="W15" i="10"/>
  <c r="W11" i="10" s="1"/>
  <c r="W3" i="10" s="1"/>
  <c r="W33" i="10"/>
  <c r="Y101" i="10"/>
  <c r="Y79" i="10" s="1"/>
  <c r="Y36" i="10"/>
  <c r="Y14" i="10" s="1"/>
  <c r="Z108" i="10"/>
  <c r="Z86" i="10" s="1"/>
  <c r="Z43" i="10"/>
  <c r="Z21" i="10" s="1"/>
  <c r="Z106" i="10"/>
  <c r="Z84" i="10" s="1"/>
  <c r="Z41" i="10"/>
  <c r="Z19" i="10" s="1"/>
  <c r="AA107" i="10"/>
  <c r="AA85" i="10" s="1"/>
  <c r="AA42" i="10"/>
  <c r="AA20" i="10" s="1"/>
  <c r="Y13" i="10"/>
  <c r="Z112" i="10"/>
  <c r="Z90" i="10" s="1"/>
  <c r="Z47" i="10"/>
  <c r="Z25" i="10" s="1"/>
  <c r="X114" i="10"/>
  <c r="X92" i="10" s="1"/>
  <c r="X49" i="10"/>
  <c r="X27" i="10" s="1"/>
  <c r="X102" i="10"/>
  <c r="X80" i="10" s="1"/>
  <c r="X37" i="10"/>
  <c r="W98" i="10"/>
  <c r="AD136" i="10"/>
  <c r="AD73" i="10"/>
  <c r="Y55" i="10"/>
  <c r="Y4" i="10" s="1"/>
  <c r="AB127" i="10"/>
  <c r="AB64" i="10"/>
  <c r="AB178" i="10"/>
  <c r="AC186" i="10"/>
  <c r="X118" i="10"/>
  <c r="X6" i="10" s="1"/>
  <c r="AA124" i="10"/>
  <c r="AA159" i="10"/>
  <c r="AB167" i="10"/>
  <c r="AB61" i="10" s="1"/>
  <c r="Y113" i="10"/>
  <c r="Y91" i="10" s="1"/>
  <c r="Y134" i="10"/>
  <c r="Y201" i="10"/>
  <c r="Z209" i="10"/>
  <c r="Z71" i="10" s="1"/>
  <c r="AA130" i="10"/>
  <c r="AB189" i="10"/>
  <c r="AB67" i="10" s="1"/>
  <c r="AA181" i="10"/>
  <c r="Z133" i="10"/>
  <c r="AA208" i="10"/>
  <c r="AA70" i="10" s="1"/>
  <c r="Z200" i="10"/>
  <c r="Z48" i="10" s="1"/>
  <c r="Z26" i="10" s="1"/>
  <c r="AA126" i="10"/>
  <c r="AB185" i="10"/>
  <c r="AB63" i="10" s="1"/>
  <c r="AA177" i="10"/>
  <c r="AA120" i="10"/>
  <c r="AA155" i="10"/>
  <c r="AB163" i="10"/>
  <c r="AB57" i="10" s="1"/>
  <c r="Y122" i="10"/>
  <c r="Z165" i="10"/>
  <c r="Z59" i="10" s="1"/>
  <c r="Y157" i="10"/>
  <c r="AA132" i="10"/>
  <c r="AA199" i="10"/>
  <c r="AB207" i="10"/>
  <c r="AB69" i="10" s="1"/>
  <c r="Z121" i="10"/>
  <c r="Z156" i="10"/>
  <c r="AA164" i="10"/>
  <c r="AA58" i="10" s="1"/>
  <c r="AA128" i="10"/>
  <c r="AB187" i="10"/>
  <c r="AB65" i="10" s="1"/>
  <c r="AA179" i="10"/>
  <c r="AC116" i="10"/>
  <c r="AC94" i="10" s="1"/>
  <c r="AD203" i="10"/>
  <c r="AD51" i="10" s="1"/>
  <c r="AE211" i="10"/>
  <c r="AD29" i="10" l="1"/>
  <c r="AA110" i="10"/>
  <c r="AA88" i="10" s="1"/>
  <c r="AA45" i="10"/>
  <c r="AA23" i="10" s="1"/>
  <c r="AA104" i="10"/>
  <c r="AA82" i="10" s="1"/>
  <c r="AA39" i="10"/>
  <c r="AA17" i="10" s="1"/>
  <c r="X33" i="10"/>
  <c r="X15" i="10"/>
  <c r="X11" i="10" s="1"/>
  <c r="X3" i="10" s="1"/>
  <c r="AA108" i="10"/>
  <c r="AA86" i="10" s="1"/>
  <c r="AA43" i="10"/>
  <c r="AA21" i="10" s="1"/>
  <c r="Y102" i="10"/>
  <c r="Y80" i="10" s="1"/>
  <c r="Y37" i="10"/>
  <c r="AA100" i="10"/>
  <c r="AA78" i="10" s="1"/>
  <c r="AA35" i="10"/>
  <c r="Z13" i="10"/>
  <c r="AA106" i="10"/>
  <c r="AA84" i="10" s="1"/>
  <c r="AA41" i="10"/>
  <c r="AA19" i="10" s="1"/>
  <c r="Y114" i="10"/>
  <c r="Y92" i="10" s="1"/>
  <c r="Y49" i="10"/>
  <c r="Y27" i="10" s="1"/>
  <c r="AB107" i="10"/>
  <c r="AB85" i="10" s="1"/>
  <c r="AB42" i="10"/>
  <c r="AB20" i="10" s="1"/>
  <c r="Z101" i="10"/>
  <c r="Z79" i="10" s="1"/>
  <c r="Z36" i="10"/>
  <c r="Z14" i="10" s="1"/>
  <c r="AA112" i="10"/>
  <c r="AA90" i="10" s="1"/>
  <c r="AA47" i="10"/>
  <c r="AA25" i="10" s="1"/>
  <c r="AC127" i="10"/>
  <c r="AC64" i="10"/>
  <c r="AD186" i="10"/>
  <c r="AC178" i="10"/>
  <c r="AE136" i="10"/>
  <c r="AE73" i="10"/>
  <c r="Z55" i="10"/>
  <c r="Z4" i="10" s="1"/>
  <c r="Y118" i="10"/>
  <c r="Y6" i="10" s="1"/>
  <c r="X76" i="10"/>
  <c r="X5" i="10" s="1"/>
  <c r="X98" i="10"/>
  <c r="AA121" i="10"/>
  <c r="AB164" i="10"/>
  <c r="AB58" i="10" s="1"/>
  <c r="AA156" i="10"/>
  <c r="AB126" i="10"/>
  <c r="AB177" i="10"/>
  <c r="AC185" i="10"/>
  <c r="AC63" i="10" s="1"/>
  <c r="Z113" i="10"/>
  <c r="Z91" i="10" s="1"/>
  <c r="AA133" i="10"/>
  <c r="AA200" i="10"/>
  <c r="AA48" i="10" s="1"/>
  <c r="AA26" i="10" s="1"/>
  <c r="AB208" i="10"/>
  <c r="AB70" i="10" s="1"/>
  <c r="Z122" i="10"/>
  <c r="AA165" i="10"/>
  <c r="AA59" i="10" s="1"/>
  <c r="Z157" i="10"/>
  <c r="AB132" i="10"/>
  <c r="AC207" i="10"/>
  <c r="AC69" i="10" s="1"/>
  <c r="AB199" i="10"/>
  <c r="AB124" i="10"/>
  <c r="AB159" i="10"/>
  <c r="AC167" i="10"/>
  <c r="AC61" i="10" s="1"/>
  <c r="AB120" i="10"/>
  <c r="AC163" i="10"/>
  <c r="AC57" i="10" s="1"/>
  <c r="AB155" i="10"/>
  <c r="AB130" i="10"/>
  <c r="AC189" i="10"/>
  <c r="AC67" i="10" s="1"/>
  <c r="AB181" i="10"/>
  <c r="AB128" i="10"/>
  <c r="AC187" i="10"/>
  <c r="AC65" i="10" s="1"/>
  <c r="AB179" i="10"/>
  <c r="Z134" i="10"/>
  <c r="AA209" i="10"/>
  <c r="AA71" i="10" s="1"/>
  <c r="Z201" i="10"/>
  <c r="AD116" i="10"/>
  <c r="AD94" i="10" s="1"/>
  <c r="AF211" i="10"/>
  <c r="AE203" i="10"/>
  <c r="AE51" i="10" s="1"/>
  <c r="AE29" i="10" l="1"/>
  <c r="AB104" i="10"/>
  <c r="AB82" i="10" s="1"/>
  <c r="AB39" i="10"/>
  <c r="AB17" i="10" s="1"/>
  <c r="AB110" i="10"/>
  <c r="AB88" i="10" s="1"/>
  <c r="AB45" i="10"/>
  <c r="AB23" i="10" s="1"/>
  <c r="Y98" i="10"/>
  <c r="AB108" i="10"/>
  <c r="AB86" i="10" s="1"/>
  <c r="AB43" i="10"/>
  <c r="AB21" i="10" s="1"/>
  <c r="AB100" i="10"/>
  <c r="AB78" i="10" s="1"/>
  <c r="AB35" i="10"/>
  <c r="AB112" i="10"/>
  <c r="AB90" i="10" s="1"/>
  <c r="AB47" i="10"/>
  <c r="AB25" i="10" s="1"/>
  <c r="Z114" i="10"/>
  <c r="Z92" i="10" s="1"/>
  <c r="Z49" i="10"/>
  <c r="Z27" i="10" s="1"/>
  <c r="Z102" i="10"/>
  <c r="Z80" i="10" s="1"/>
  <c r="Z37" i="10"/>
  <c r="Z15" i="10" s="1"/>
  <c r="AB106" i="10"/>
  <c r="AB84" i="10" s="1"/>
  <c r="AB41" i="10"/>
  <c r="AB19" i="10" s="1"/>
  <c r="Y15" i="10"/>
  <c r="Y11" i="10" s="1"/>
  <c r="Y3" i="10" s="1"/>
  <c r="Y33" i="10"/>
  <c r="AA101" i="10"/>
  <c r="AA79" i="10" s="1"/>
  <c r="AA36" i="10"/>
  <c r="AA14" i="10" s="1"/>
  <c r="AC107" i="10"/>
  <c r="AC85" i="10" s="1"/>
  <c r="AC42" i="10"/>
  <c r="AC20" i="10" s="1"/>
  <c r="AA13" i="10"/>
  <c r="Y76" i="10"/>
  <c r="Y5" i="10" s="1"/>
  <c r="AA55" i="10"/>
  <c r="AA4" i="10" s="1"/>
  <c r="AD127" i="10"/>
  <c r="AD64" i="10"/>
  <c r="AE186" i="10"/>
  <c r="AD178" i="10"/>
  <c r="AF136" i="10"/>
  <c r="AF73" i="10"/>
  <c r="Z118" i="10"/>
  <c r="Z6" i="10" s="1"/>
  <c r="AC120" i="10"/>
  <c r="AD163" i="10"/>
  <c r="AD57" i="10" s="1"/>
  <c r="AC155" i="10"/>
  <c r="AB121" i="10"/>
  <c r="AB156" i="10"/>
  <c r="AC164" i="10"/>
  <c r="AC58" i="10" s="1"/>
  <c r="AA122" i="10"/>
  <c r="AA157" i="10"/>
  <c r="AB165" i="10"/>
  <c r="AB59" i="10" s="1"/>
  <c r="AC128" i="10"/>
  <c r="AC179" i="10"/>
  <c r="AD187" i="10"/>
  <c r="AD65" i="10" s="1"/>
  <c r="AC132" i="10"/>
  <c r="AD207" i="10"/>
  <c r="AD69" i="10" s="1"/>
  <c r="AC199" i="10"/>
  <c r="AC130" i="10"/>
  <c r="AC181" i="10"/>
  <c r="AD189" i="10"/>
  <c r="AD67" i="10" s="1"/>
  <c r="AC124" i="10"/>
  <c r="AD167" i="10"/>
  <c r="AD61" i="10" s="1"/>
  <c r="AC159" i="10"/>
  <c r="AC126" i="10"/>
  <c r="AD185" i="10"/>
  <c r="AD63" i="10" s="1"/>
  <c r="AC177" i="10"/>
  <c r="AB133" i="10"/>
  <c r="AB200" i="10"/>
  <c r="AB48" i="10" s="1"/>
  <c r="AB26" i="10" s="1"/>
  <c r="AC208" i="10"/>
  <c r="AC70" i="10" s="1"/>
  <c r="AA134" i="10"/>
  <c r="AA201" i="10"/>
  <c r="AB209" i="10"/>
  <c r="AB71" i="10" s="1"/>
  <c r="AA113" i="10"/>
  <c r="AA91" i="10" s="1"/>
  <c r="AE116" i="10"/>
  <c r="AE94" i="10" s="1"/>
  <c r="AG211" i="10"/>
  <c r="AF203" i="10"/>
  <c r="AF51" i="10" s="1"/>
  <c r="AF29" i="10" l="1"/>
  <c r="AC104" i="10"/>
  <c r="AC82" i="10" s="1"/>
  <c r="AC39" i="10"/>
  <c r="AC17" i="10" s="1"/>
  <c r="AC110" i="10"/>
  <c r="AC88" i="10" s="1"/>
  <c r="AC45" i="10"/>
  <c r="AC23" i="10" s="1"/>
  <c r="Z76" i="10"/>
  <c r="Z5" i="10" s="1"/>
  <c r="AA102" i="10"/>
  <c r="AA80" i="10" s="1"/>
  <c r="AA37" i="10"/>
  <c r="AA15" i="10" s="1"/>
  <c r="AB101" i="10"/>
  <c r="AB79" i="10" s="1"/>
  <c r="AB36" i="10"/>
  <c r="AB14" i="10" s="1"/>
  <c r="AB13" i="10"/>
  <c r="AA114" i="10"/>
  <c r="AA92" i="10" s="1"/>
  <c r="AA49" i="10"/>
  <c r="AA27" i="10" s="1"/>
  <c r="AC108" i="10"/>
  <c r="AC86" i="10" s="1"/>
  <c r="AC43" i="10"/>
  <c r="AC21" i="10" s="1"/>
  <c r="AD107" i="10"/>
  <c r="AD85" i="10" s="1"/>
  <c r="AD42" i="10"/>
  <c r="AD20" i="10" s="1"/>
  <c r="Z98" i="10"/>
  <c r="Z33" i="10"/>
  <c r="AC112" i="10"/>
  <c r="AC90" i="10" s="1"/>
  <c r="AC47" i="10"/>
  <c r="AC25" i="10" s="1"/>
  <c r="AC100" i="10"/>
  <c r="AC78" i="10" s="1"/>
  <c r="AC35" i="10"/>
  <c r="AC106" i="10"/>
  <c r="AC84" i="10" s="1"/>
  <c r="AC41" i="10"/>
  <c r="AC19" i="10" s="1"/>
  <c r="Z11" i="10"/>
  <c r="Z3" i="10" s="1"/>
  <c r="AB55" i="10"/>
  <c r="AB4" i="10" s="1"/>
  <c r="AG136" i="10"/>
  <c r="AG73" i="10"/>
  <c r="AE127" i="10"/>
  <c r="AE64" i="10"/>
  <c r="AE178" i="10"/>
  <c r="AF186" i="10"/>
  <c r="AA118" i="10"/>
  <c r="AA6" i="10" s="1"/>
  <c r="AB134" i="10"/>
  <c r="AC209" i="10"/>
  <c r="AC71" i="10" s="1"/>
  <c r="AB201" i="10"/>
  <c r="AD126" i="10"/>
  <c r="AD177" i="10"/>
  <c r="AE185" i="10"/>
  <c r="AE63" i="10" s="1"/>
  <c r="AD130" i="10"/>
  <c r="AD181" i="10"/>
  <c r="AE189" i="10"/>
  <c r="AE67" i="10" s="1"/>
  <c r="AD128" i="10"/>
  <c r="AE187" i="10"/>
  <c r="AE65" i="10" s="1"/>
  <c r="AD179" i="10"/>
  <c r="AC121" i="10"/>
  <c r="AD164" i="10"/>
  <c r="AD58" i="10" s="1"/>
  <c r="AC156" i="10"/>
  <c r="AC133" i="10"/>
  <c r="AD208" i="10"/>
  <c r="AD70" i="10" s="1"/>
  <c r="AC200" i="10"/>
  <c r="AC48" i="10" s="1"/>
  <c r="AC26" i="10" s="1"/>
  <c r="AD132" i="10"/>
  <c r="AD199" i="10"/>
  <c r="AE207" i="10"/>
  <c r="AE69" i="10" s="1"/>
  <c r="AB122" i="10"/>
  <c r="AB157" i="10"/>
  <c r="AC165" i="10"/>
  <c r="AC59" i="10" s="1"/>
  <c r="AB113" i="10"/>
  <c r="AB91" i="10" s="1"/>
  <c r="AD120" i="10"/>
  <c r="AE163" i="10"/>
  <c r="AE57" i="10" s="1"/>
  <c r="AD155" i="10"/>
  <c r="AD124" i="10"/>
  <c r="AD159" i="10"/>
  <c r="AE167" i="10"/>
  <c r="AE61" i="10" s="1"/>
  <c r="AF116" i="10"/>
  <c r="AF94" i="10" s="1"/>
  <c r="AG203" i="10"/>
  <c r="AG51" i="10" s="1"/>
  <c r="AH211" i="10"/>
  <c r="AG29" i="10" l="1"/>
  <c r="AA98" i="10"/>
  <c r="AD104" i="10"/>
  <c r="AD82" i="10" s="1"/>
  <c r="AD39" i="10"/>
  <c r="AD17" i="10" s="1"/>
  <c r="AD110" i="10"/>
  <c r="AD88" i="10" s="1"/>
  <c r="AD45" i="10"/>
  <c r="AD23" i="10" s="1"/>
  <c r="AA33" i="10"/>
  <c r="AD100" i="10"/>
  <c r="AD78" i="10" s="1"/>
  <c r="AD35" i="10"/>
  <c r="AD13" i="10" s="1"/>
  <c r="AD112" i="10"/>
  <c r="AD90" i="10" s="1"/>
  <c r="AD47" i="10"/>
  <c r="AD25" i="10" s="1"/>
  <c r="AD106" i="10"/>
  <c r="AD84" i="10" s="1"/>
  <c r="AD41" i="10"/>
  <c r="AB102" i="10"/>
  <c r="AB80" i="10" s="1"/>
  <c r="AB37" i="10"/>
  <c r="AC101" i="10"/>
  <c r="AC79" i="10" s="1"/>
  <c r="AC36" i="10"/>
  <c r="AC14" i="10" s="1"/>
  <c r="AD108" i="10"/>
  <c r="AD86" i="10" s="1"/>
  <c r="AD43" i="10"/>
  <c r="AD21" i="10" s="1"/>
  <c r="AB114" i="10"/>
  <c r="AB92" i="10" s="1"/>
  <c r="AB49" i="10"/>
  <c r="AB27" i="10" s="1"/>
  <c r="AE107" i="10"/>
  <c r="AE85" i="10" s="1"/>
  <c r="AE42" i="10"/>
  <c r="AE20" i="10" s="1"/>
  <c r="AC13" i="10"/>
  <c r="AA11" i="10"/>
  <c r="AA3" i="10" s="1"/>
  <c r="AA76" i="10"/>
  <c r="AA5" i="10" s="1"/>
  <c r="AH136" i="10"/>
  <c r="AH73" i="10"/>
  <c r="AC55" i="10"/>
  <c r="AC4" i="10" s="1"/>
  <c r="AF127" i="10"/>
  <c r="AF64" i="10"/>
  <c r="AF178" i="10"/>
  <c r="AG186" i="10"/>
  <c r="AB118" i="10"/>
  <c r="AB6" i="10" s="1"/>
  <c r="AE132" i="10"/>
  <c r="AE199" i="10"/>
  <c r="AF207" i="10"/>
  <c r="AF69" i="10" s="1"/>
  <c r="AE128" i="10"/>
  <c r="AF187" i="10"/>
  <c r="AF65" i="10" s="1"/>
  <c r="AE179" i="10"/>
  <c r="AE120" i="10"/>
  <c r="AE155" i="10"/>
  <c r="AF163" i="10"/>
  <c r="AF57" i="10" s="1"/>
  <c r="AC134" i="10"/>
  <c r="AC201" i="10"/>
  <c r="AD209" i="10"/>
  <c r="AD71" i="10" s="1"/>
  <c r="AC122" i="10"/>
  <c r="AC157" i="10"/>
  <c r="AD165" i="10"/>
  <c r="AD59" i="10" s="1"/>
  <c r="AD121" i="10"/>
  <c r="AE164" i="10"/>
  <c r="AE58" i="10" s="1"/>
  <c r="AD156" i="10"/>
  <c r="AE130" i="10"/>
  <c r="AE181" i="10"/>
  <c r="AF189" i="10"/>
  <c r="AF67" i="10" s="1"/>
  <c r="AE124" i="10"/>
  <c r="AF167" i="10"/>
  <c r="AF61" i="10" s="1"/>
  <c r="AE159" i="10"/>
  <c r="AC113" i="10"/>
  <c r="AC91" i="10" s="1"/>
  <c r="AD133" i="10"/>
  <c r="AE208" i="10"/>
  <c r="AE70" i="10" s="1"/>
  <c r="AD200" i="10"/>
  <c r="AD48" i="10" s="1"/>
  <c r="AD26" i="10" s="1"/>
  <c r="AE126" i="10"/>
  <c r="AE177" i="10"/>
  <c r="AF185" i="10"/>
  <c r="AF63" i="10" s="1"/>
  <c r="AG116" i="10"/>
  <c r="AG94" i="10" s="1"/>
  <c r="AH203" i="10"/>
  <c r="AH51" i="10" s="1"/>
  <c r="AI211" i="10"/>
  <c r="AH29" i="10" l="1"/>
  <c r="AE104" i="10"/>
  <c r="AE82" i="10" s="1"/>
  <c r="AE39" i="10"/>
  <c r="AE17" i="10" s="1"/>
  <c r="AE110" i="10"/>
  <c r="AE88" i="10" s="1"/>
  <c r="AE45" i="10"/>
  <c r="AE23" i="10" s="1"/>
  <c r="AB76" i="10"/>
  <c r="AB5" i="10" s="1"/>
  <c r="AB98" i="10"/>
  <c r="AC114" i="10"/>
  <c r="AC92" i="10" s="1"/>
  <c r="AC49" i="10"/>
  <c r="AC27" i="10" s="1"/>
  <c r="AD101" i="10"/>
  <c r="AD79" i="10" s="1"/>
  <c r="AD36" i="10"/>
  <c r="AD14" i="10" s="1"/>
  <c r="AC102" i="10"/>
  <c r="AC80" i="10" s="1"/>
  <c r="AC37" i="10"/>
  <c r="AF107" i="10"/>
  <c r="AF85" i="10" s="1"/>
  <c r="AF42" i="10"/>
  <c r="AF20" i="10" s="1"/>
  <c r="AE108" i="10"/>
  <c r="AE86" i="10" s="1"/>
  <c r="AE43" i="10"/>
  <c r="AE21" i="10" s="1"/>
  <c r="AE112" i="10"/>
  <c r="AE90" i="10" s="1"/>
  <c r="AE47" i="10"/>
  <c r="AE25" i="10" s="1"/>
  <c r="AB15" i="10"/>
  <c r="AB11" i="10" s="1"/>
  <c r="AB3" i="10" s="1"/>
  <c r="AB33" i="10"/>
  <c r="AD19" i="10"/>
  <c r="AE106" i="10"/>
  <c r="AE84" i="10" s="1"/>
  <c r="AE41" i="10"/>
  <c r="AE100" i="10"/>
  <c r="AE78" i="10" s="1"/>
  <c r="AE35" i="10"/>
  <c r="AE13" i="10" s="1"/>
  <c r="AD55" i="10"/>
  <c r="AD4" i="10" s="1"/>
  <c r="AC118" i="10"/>
  <c r="AC6" i="10" s="1"/>
  <c r="AI136" i="10"/>
  <c r="AI73" i="10"/>
  <c r="AG127" i="10"/>
  <c r="AG64" i="10"/>
  <c r="AG178" i="10"/>
  <c r="AH186" i="10"/>
  <c r="AE121" i="10"/>
  <c r="AE156" i="10"/>
  <c r="AF164" i="10"/>
  <c r="AF58" i="10" s="1"/>
  <c r="AF120" i="10"/>
  <c r="AF155" i="10"/>
  <c r="AG163" i="10"/>
  <c r="AG57" i="10" s="1"/>
  <c r="AD113" i="10"/>
  <c r="AD91" i="10" s="1"/>
  <c r="AE133" i="10"/>
  <c r="AF208" i="10"/>
  <c r="AF70" i="10" s="1"/>
  <c r="AE200" i="10"/>
  <c r="AE48" i="10" s="1"/>
  <c r="AE26" i="10" s="1"/>
  <c r="AF124" i="10"/>
  <c r="AG167" i="10"/>
  <c r="AG61" i="10" s="1"/>
  <c r="AF159" i="10"/>
  <c r="AD122" i="10"/>
  <c r="AD157" i="10"/>
  <c r="AE165" i="10"/>
  <c r="AE59" i="10" s="1"/>
  <c r="AF128" i="10"/>
  <c r="AF179" i="10"/>
  <c r="AG187" i="10"/>
  <c r="AG65" i="10" s="1"/>
  <c r="AF130" i="10"/>
  <c r="AG189" i="10"/>
  <c r="AG67" i="10" s="1"/>
  <c r="AF181" i="10"/>
  <c r="AF132" i="10"/>
  <c r="AG207" i="10"/>
  <c r="AG69" i="10" s="1"/>
  <c r="AF199" i="10"/>
  <c r="AD134" i="10"/>
  <c r="AE209" i="10"/>
  <c r="AE71" i="10" s="1"/>
  <c r="AD201" i="10"/>
  <c r="AF126" i="10"/>
  <c r="AG185" i="10"/>
  <c r="AG63" i="10" s="1"/>
  <c r="AF177" i="10"/>
  <c r="AH116" i="10"/>
  <c r="AH94" i="10" s="1"/>
  <c r="AJ211" i="10"/>
  <c r="AI203" i="10"/>
  <c r="AI51" i="10" s="1"/>
  <c r="AI29" i="10" l="1"/>
  <c r="AF110" i="10"/>
  <c r="AF88" i="10" s="1"/>
  <c r="AF45" i="10"/>
  <c r="AF23" i="10" s="1"/>
  <c r="AF104" i="10"/>
  <c r="AF82" i="10" s="1"/>
  <c r="AF39" i="10"/>
  <c r="AF17" i="10" s="1"/>
  <c r="AC76" i="10"/>
  <c r="AC5" i="10" s="1"/>
  <c r="AD114" i="10"/>
  <c r="AD92" i="10" s="1"/>
  <c r="AD49" i="10"/>
  <c r="AD27" i="10" s="1"/>
  <c r="AF108" i="10"/>
  <c r="AF86" i="10" s="1"/>
  <c r="AF43" i="10"/>
  <c r="AF21" i="10" s="1"/>
  <c r="AD102" i="10"/>
  <c r="AD80" i="10" s="1"/>
  <c r="AD37" i="10"/>
  <c r="AE101" i="10"/>
  <c r="AE79" i="10" s="1"/>
  <c r="AE36" i="10"/>
  <c r="AE14" i="10" s="1"/>
  <c r="AG107" i="10"/>
  <c r="AG85" i="10" s="1"/>
  <c r="AG42" i="10"/>
  <c r="AG20" i="10" s="1"/>
  <c r="AE19" i="10"/>
  <c r="AF100" i="10"/>
  <c r="AF78" i="10" s="1"/>
  <c r="AF35" i="10"/>
  <c r="AF106" i="10"/>
  <c r="AF84" i="10" s="1"/>
  <c r="AF41" i="10"/>
  <c r="AF19" i="10" s="1"/>
  <c r="AC33" i="10"/>
  <c r="AC15" i="10"/>
  <c r="AC11" i="10" s="1"/>
  <c r="AC3" i="10" s="1"/>
  <c r="AF112" i="10"/>
  <c r="AF90" i="10" s="1"/>
  <c r="AF47" i="10"/>
  <c r="AF25" i="10" s="1"/>
  <c r="AC98" i="10"/>
  <c r="AJ136" i="10"/>
  <c r="AJ73" i="10"/>
  <c r="AE55" i="10"/>
  <c r="AE4" i="10" s="1"/>
  <c r="AH127" i="10"/>
  <c r="AH64" i="10"/>
  <c r="AI186" i="10"/>
  <c r="AH178" i="10"/>
  <c r="AD118" i="10"/>
  <c r="AD6" i="10" s="1"/>
  <c r="AG120" i="10"/>
  <c r="AH163" i="10"/>
  <c r="AH57" i="10" s="1"/>
  <c r="AG155" i="10"/>
  <c r="AG124" i="10"/>
  <c r="AH167" i="10"/>
  <c r="AH61" i="10" s="1"/>
  <c r="AG159" i="10"/>
  <c r="AE134" i="10"/>
  <c r="AE201" i="10"/>
  <c r="AF209" i="10"/>
  <c r="AF71" i="10" s="1"/>
  <c r="AG128" i="10"/>
  <c r="AG179" i="10"/>
  <c r="AH187" i="10"/>
  <c r="AH65" i="10" s="1"/>
  <c r="AE113" i="10"/>
  <c r="AE91" i="10" s="1"/>
  <c r="AF121" i="10"/>
  <c r="AG164" i="10"/>
  <c r="AG58" i="10" s="1"/>
  <c r="AF156" i="10"/>
  <c r="AF133" i="10"/>
  <c r="AF200" i="10"/>
  <c r="AF48" i="10" s="1"/>
  <c r="AF26" i="10" s="1"/>
  <c r="AG208" i="10"/>
  <c r="AG70" i="10" s="1"/>
  <c r="AG132" i="10"/>
  <c r="AG199" i="10"/>
  <c r="AH207" i="10"/>
  <c r="AH69" i="10" s="1"/>
  <c r="AG130" i="10"/>
  <c r="AG181" i="10"/>
  <c r="AH189" i="10"/>
  <c r="AH67" i="10" s="1"/>
  <c r="AE122" i="10"/>
  <c r="AF165" i="10"/>
  <c r="AF59" i="10" s="1"/>
  <c r="AE157" i="10"/>
  <c r="AG126" i="10"/>
  <c r="AG177" i="10"/>
  <c r="AH185" i="10"/>
  <c r="AH63" i="10" s="1"/>
  <c r="AI116" i="10"/>
  <c r="AI94" i="10" s="1"/>
  <c r="AK211" i="10"/>
  <c r="AJ203" i="10"/>
  <c r="AJ51" i="10" s="1"/>
  <c r="AJ29" i="10" l="1"/>
  <c r="AD76" i="10"/>
  <c r="AD5" i="10" s="1"/>
  <c r="AG110" i="10"/>
  <c r="AG88" i="10" s="1"/>
  <c r="AG45" i="10"/>
  <c r="AG23" i="10" s="1"/>
  <c r="AG104" i="10"/>
  <c r="AG82" i="10" s="1"/>
  <c r="AG39" i="10"/>
  <c r="AG17" i="10" s="1"/>
  <c r="AF13" i="10"/>
  <c r="AD33" i="10"/>
  <c r="AD15" i="10"/>
  <c r="AD11" i="10" s="1"/>
  <c r="AD3" i="10" s="1"/>
  <c r="AG106" i="10"/>
  <c r="AG84" i="10" s="1"/>
  <c r="AG41" i="10"/>
  <c r="AG19" i="10" s="1"/>
  <c r="AF101" i="10"/>
  <c r="AF79" i="10" s="1"/>
  <c r="AF36" i="10"/>
  <c r="AF14" i="10" s="1"/>
  <c r="AE114" i="10"/>
  <c r="AE92" i="10" s="1"/>
  <c r="AE49" i="10"/>
  <c r="AE27" i="10" s="1"/>
  <c r="AG100" i="10"/>
  <c r="AG78" i="10" s="1"/>
  <c r="AG35" i="10"/>
  <c r="AG112" i="10"/>
  <c r="AG90" i="10" s="1"/>
  <c r="AG47" i="10"/>
  <c r="AG25" i="10" s="1"/>
  <c r="AG108" i="10"/>
  <c r="AG86" i="10" s="1"/>
  <c r="AG43" i="10"/>
  <c r="AG21" i="10" s="1"/>
  <c r="AE102" i="10"/>
  <c r="AE80" i="10" s="1"/>
  <c r="AE37" i="10"/>
  <c r="AE15" i="10" s="1"/>
  <c r="AD98" i="10"/>
  <c r="AH107" i="10"/>
  <c r="AH85" i="10" s="1"/>
  <c r="AH42" i="10"/>
  <c r="AH20" i="10" s="1"/>
  <c r="AF55" i="10"/>
  <c r="AF4" i="10" s="1"/>
  <c r="AI127" i="10"/>
  <c r="AI64" i="10"/>
  <c r="AI178" i="10"/>
  <c r="AJ186" i="10"/>
  <c r="AK136" i="10"/>
  <c r="AK73" i="10"/>
  <c r="AE118" i="10"/>
  <c r="AE6" i="10" s="1"/>
  <c r="AF134" i="10"/>
  <c r="AF201" i="10"/>
  <c r="AG209" i="10"/>
  <c r="AG71" i="10" s="1"/>
  <c r="AH130" i="10"/>
  <c r="AH181" i="10"/>
  <c r="AI189" i="10"/>
  <c r="AI67" i="10" s="1"/>
  <c r="AG121" i="10"/>
  <c r="AH164" i="10"/>
  <c r="AH58" i="10" s="1"/>
  <c r="AG156" i="10"/>
  <c r="AG133" i="10"/>
  <c r="AH208" i="10"/>
  <c r="AH70" i="10" s="1"/>
  <c r="AG200" i="10"/>
  <c r="AG48" i="10" s="1"/>
  <c r="AG26" i="10" s="1"/>
  <c r="AH120" i="10"/>
  <c r="AI163" i="10"/>
  <c r="AI57" i="10" s="1"/>
  <c r="AH155" i="10"/>
  <c r="AH126" i="10"/>
  <c r="AI185" i="10"/>
  <c r="AI63" i="10" s="1"/>
  <c r="AH177" i="10"/>
  <c r="AF113" i="10"/>
  <c r="AF91" i="10" s="1"/>
  <c r="AH132" i="10"/>
  <c r="AH199" i="10"/>
  <c r="AH47" i="10" s="1"/>
  <c r="AH25" i="10" s="1"/>
  <c r="AI207" i="10"/>
  <c r="AI69" i="10" s="1"/>
  <c r="AH124" i="10"/>
  <c r="AI167" i="10"/>
  <c r="AI61" i="10" s="1"/>
  <c r="AH159" i="10"/>
  <c r="AH128" i="10"/>
  <c r="AI187" i="10"/>
  <c r="AI65" i="10" s="1"/>
  <c r="AH179" i="10"/>
  <c r="AF122" i="10"/>
  <c r="AF157" i="10"/>
  <c r="AG165" i="10"/>
  <c r="AG59" i="10" s="1"/>
  <c r="AJ116" i="10"/>
  <c r="AJ94" i="10" s="1"/>
  <c r="AK203" i="10"/>
  <c r="AK51" i="10" s="1"/>
  <c r="AL211" i="10"/>
  <c r="AK29" i="10" l="1"/>
  <c r="AH104" i="10"/>
  <c r="AH82" i="10" s="1"/>
  <c r="AH39" i="10"/>
  <c r="AH17" i="10" s="1"/>
  <c r="AH110" i="10"/>
  <c r="AH88" i="10" s="1"/>
  <c r="AH45" i="10"/>
  <c r="AH23" i="10" s="1"/>
  <c r="AE11" i="10"/>
  <c r="AE3" i="10" s="1"/>
  <c r="AG101" i="10"/>
  <c r="AG79" i="10" s="1"/>
  <c r="AG36" i="10"/>
  <c r="AG14" i="10" s="1"/>
  <c r="AG13" i="10"/>
  <c r="AH108" i="10"/>
  <c r="AH86" i="10" s="1"/>
  <c r="AH43" i="10"/>
  <c r="AH21" i="10" s="1"/>
  <c r="AI107" i="10"/>
  <c r="AI85" i="10" s="1"/>
  <c r="AI42" i="10"/>
  <c r="AI20" i="10" s="1"/>
  <c r="AF114" i="10"/>
  <c r="AF92" i="10" s="1"/>
  <c r="AF49" i="10"/>
  <c r="AF27" i="10" s="1"/>
  <c r="AF102" i="10"/>
  <c r="AF80" i="10" s="1"/>
  <c r="AF37" i="10"/>
  <c r="AF15" i="10" s="1"/>
  <c r="AH100" i="10"/>
  <c r="AH78" i="10" s="1"/>
  <c r="AH35" i="10"/>
  <c r="AH106" i="10"/>
  <c r="AH84" i="10" s="1"/>
  <c r="AH41" i="10"/>
  <c r="AH19" i="10" s="1"/>
  <c r="AE33" i="10"/>
  <c r="AL136" i="10"/>
  <c r="AL73" i="10"/>
  <c r="AG55" i="10"/>
  <c r="AG4" i="10" s="1"/>
  <c r="AJ127" i="10"/>
  <c r="AJ64" i="10"/>
  <c r="AK186" i="10"/>
  <c r="AJ178" i="10"/>
  <c r="AF118" i="10"/>
  <c r="AF6" i="10" s="1"/>
  <c r="AE76" i="10"/>
  <c r="AE5" i="10" s="1"/>
  <c r="AE98" i="10"/>
  <c r="AH133" i="10"/>
  <c r="AI208" i="10"/>
  <c r="AI70" i="10" s="1"/>
  <c r="AH200" i="10"/>
  <c r="AH48" i="10" s="1"/>
  <c r="AH26" i="10" s="1"/>
  <c r="AI128" i="10"/>
  <c r="AI179" i="10"/>
  <c r="AJ187" i="10"/>
  <c r="AJ65" i="10" s="1"/>
  <c r="AI124" i="10"/>
  <c r="AJ167" i="10"/>
  <c r="AJ61" i="10" s="1"/>
  <c r="AI159" i="10"/>
  <c r="AI126" i="10"/>
  <c r="AI177" i="10"/>
  <c r="AJ185" i="10"/>
  <c r="AJ63" i="10" s="1"/>
  <c r="AG122" i="10"/>
  <c r="AH165" i="10"/>
  <c r="AH59" i="10" s="1"/>
  <c r="AG157" i="10"/>
  <c r="AH121" i="10"/>
  <c r="AI164" i="10"/>
  <c r="AI58" i="10" s="1"/>
  <c r="AH156" i="10"/>
  <c r="AG134" i="10"/>
  <c r="AG201" i="10"/>
  <c r="AH209" i="10"/>
  <c r="AH71" i="10" s="1"/>
  <c r="AI132" i="10"/>
  <c r="AI199" i="10"/>
  <c r="AJ207" i="10"/>
  <c r="AJ69" i="10" s="1"/>
  <c r="AH112" i="10"/>
  <c r="AH90" i="10" s="1"/>
  <c r="AI120" i="10"/>
  <c r="AI155" i="10"/>
  <c r="AJ163" i="10"/>
  <c r="AJ57" i="10" s="1"/>
  <c r="AI130" i="10"/>
  <c r="AJ189" i="10"/>
  <c r="AJ67" i="10" s="1"/>
  <c r="AI181" i="10"/>
  <c r="AG113" i="10"/>
  <c r="AG91" i="10" s="1"/>
  <c r="AK116" i="10"/>
  <c r="AK94" i="10" s="1"/>
  <c r="AL203" i="10"/>
  <c r="AL51" i="10" s="1"/>
  <c r="AM211" i="10"/>
  <c r="AM73" i="10" s="1"/>
  <c r="AL29" i="10" l="1"/>
  <c r="AI110" i="10"/>
  <c r="AI88" i="10" s="1"/>
  <c r="AI45" i="10"/>
  <c r="AI23" i="10" s="1"/>
  <c r="AI104" i="10"/>
  <c r="AI82" i="10" s="1"/>
  <c r="AI39" i="10"/>
  <c r="AI17" i="10" s="1"/>
  <c r="AF11" i="10"/>
  <c r="AF3" i="10" s="1"/>
  <c r="AI106" i="10"/>
  <c r="AI84" i="10" s="1"/>
  <c r="AI41" i="10"/>
  <c r="AI19" i="10" s="1"/>
  <c r="AI112" i="10"/>
  <c r="AI90" i="10" s="1"/>
  <c r="AI47" i="10"/>
  <c r="AI25" i="10" s="1"/>
  <c r="AF98" i="10"/>
  <c r="AH13" i="10"/>
  <c r="AI100" i="10"/>
  <c r="AI78" i="10" s="1"/>
  <c r="AI35" i="10"/>
  <c r="AI108" i="10"/>
  <c r="AI86" i="10" s="1"/>
  <c r="AI43" i="10"/>
  <c r="AI21" i="10" s="1"/>
  <c r="AJ107" i="10"/>
  <c r="AJ85" i="10" s="1"/>
  <c r="AJ42" i="10"/>
  <c r="AJ20" i="10" s="1"/>
  <c r="AG102" i="10"/>
  <c r="AG80" i="10" s="1"/>
  <c r="AG37" i="10"/>
  <c r="AG15" i="10" s="1"/>
  <c r="AH101" i="10"/>
  <c r="AH79" i="10" s="1"/>
  <c r="AH36" i="10"/>
  <c r="AH14" i="10" s="1"/>
  <c r="AG114" i="10"/>
  <c r="AG92" i="10" s="1"/>
  <c r="AG49" i="10"/>
  <c r="AG27" i="10" s="1"/>
  <c r="AF33" i="10"/>
  <c r="AH55" i="10"/>
  <c r="AH4" i="10" s="1"/>
  <c r="AF76" i="10"/>
  <c r="AF5" i="10" s="1"/>
  <c r="AK127" i="10"/>
  <c r="AK64" i="10"/>
  <c r="AL186" i="10"/>
  <c r="AK178" i="10"/>
  <c r="AG118" i="10"/>
  <c r="AG6" i="10" s="1"/>
  <c r="AH122" i="10"/>
  <c r="AI165" i="10"/>
  <c r="AI59" i="10" s="1"/>
  <c r="AH157" i="10"/>
  <c r="AJ128" i="10"/>
  <c r="AK187" i="10"/>
  <c r="AK65" i="10" s="1"/>
  <c r="AJ179" i="10"/>
  <c r="AJ130" i="10"/>
  <c r="AK189" i="10"/>
  <c r="AK67" i="10" s="1"/>
  <c r="AJ181" i="10"/>
  <c r="AH134" i="10"/>
  <c r="AH201" i="10"/>
  <c r="AI209" i="10"/>
  <c r="AI71" i="10" s="1"/>
  <c r="AH113" i="10"/>
  <c r="AH91" i="10" s="1"/>
  <c r="AJ126" i="10"/>
  <c r="AK185" i="10"/>
  <c r="AK63" i="10" s="1"/>
  <c r="AJ177" i="10"/>
  <c r="AI133" i="10"/>
  <c r="AI200" i="10"/>
  <c r="AI48" i="10" s="1"/>
  <c r="AI26" i="10" s="1"/>
  <c r="AJ208" i="10"/>
  <c r="AJ70" i="10" s="1"/>
  <c r="AJ120" i="10"/>
  <c r="AK163" i="10"/>
  <c r="AK57" i="10" s="1"/>
  <c r="AJ155" i="10"/>
  <c r="AJ132" i="10"/>
  <c r="AK207" i="10"/>
  <c r="AK69" i="10" s="1"/>
  <c r="AJ199" i="10"/>
  <c r="AI121" i="10"/>
  <c r="AI156" i="10"/>
  <c r="AJ164" i="10"/>
  <c r="AJ58" i="10" s="1"/>
  <c r="AJ124" i="10"/>
  <c r="AK167" i="10"/>
  <c r="AK61" i="10" s="1"/>
  <c r="AJ159" i="10"/>
  <c r="AL116" i="10"/>
  <c r="AL94" i="10" s="1"/>
  <c r="AM203" i="10"/>
  <c r="AM51" i="10" s="1"/>
  <c r="AM29" i="10" s="1"/>
  <c r="AM136" i="10"/>
  <c r="AG33" i="10" l="1"/>
  <c r="AJ104" i="10"/>
  <c r="AJ82" i="10" s="1"/>
  <c r="AJ39" i="10"/>
  <c r="AJ17" i="10" s="1"/>
  <c r="AJ110" i="10"/>
  <c r="AJ88" i="10" s="1"/>
  <c r="AJ45" i="10"/>
  <c r="AJ23" i="10" s="1"/>
  <c r="AG76" i="10"/>
  <c r="AG5" i="10" s="1"/>
  <c r="AG11" i="10"/>
  <c r="AG3" i="10" s="1"/>
  <c r="AJ108" i="10"/>
  <c r="AJ86" i="10" s="1"/>
  <c r="AJ43" i="10"/>
  <c r="AJ21" i="10" s="1"/>
  <c r="AK107" i="10"/>
  <c r="AK85" i="10" s="1"/>
  <c r="AK42" i="10"/>
  <c r="AK20" i="10" s="1"/>
  <c r="AJ100" i="10"/>
  <c r="AJ78" i="10" s="1"/>
  <c r="AJ35" i="10"/>
  <c r="AG98" i="10"/>
  <c r="AJ112" i="10"/>
  <c r="AJ90" i="10" s="1"/>
  <c r="AJ47" i="10"/>
  <c r="AJ25" i="10" s="1"/>
  <c r="AJ106" i="10"/>
  <c r="AJ84" i="10" s="1"/>
  <c r="AJ41" i="10"/>
  <c r="AJ19" i="10" s="1"/>
  <c r="AI13" i="10"/>
  <c r="AI101" i="10"/>
  <c r="AI79" i="10" s="1"/>
  <c r="AI36" i="10"/>
  <c r="AI14" i="10" s="1"/>
  <c r="AH114" i="10"/>
  <c r="AH92" i="10" s="1"/>
  <c r="AH49" i="10"/>
  <c r="AH27" i="10" s="1"/>
  <c r="AH102" i="10"/>
  <c r="AH80" i="10" s="1"/>
  <c r="AH37" i="10"/>
  <c r="AH15" i="10" s="1"/>
  <c r="AL127" i="10"/>
  <c r="AL64" i="10"/>
  <c r="AM186" i="10"/>
  <c r="AL178" i="10"/>
  <c r="AI55" i="10"/>
  <c r="AI4" i="10" s="1"/>
  <c r="AH118" i="10"/>
  <c r="AH6" i="10" s="1"/>
  <c r="AK120" i="10"/>
  <c r="AK155" i="10"/>
  <c r="AL163" i="10"/>
  <c r="AL57" i="10" s="1"/>
  <c r="AK126" i="10"/>
  <c r="AL185" i="10"/>
  <c r="AL63" i="10" s="1"/>
  <c r="AK177" i="10"/>
  <c r="AK130" i="10"/>
  <c r="AK181" i="10"/>
  <c r="AL189" i="10"/>
  <c r="AL67" i="10" s="1"/>
  <c r="AJ121" i="10"/>
  <c r="AJ156" i="10"/>
  <c r="AK164" i="10"/>
  <c r="AK58" i="10" s="1"/>
  <c r="AK128" i="10"/>
  <c r="AK179" i="10"/>
  <c r="AL187" i="10"/>
  <c r="AL65" i="10" s="1"/>
  <c r="AK132" i="10"/>
  <c r="AL207" i="10"/>
  <c r="AL69" i="10" s="1"/>
  <c r="AK199" i="10"/>
  <c r="AJ133" i="10"/>
  <c r="AJ200" i="10"/>
  <c r="AJ48" i="10" s="1"/>
  <c r="AJ26" i="10" s="1"/>
  <c r="AK208" i="10"/>
  <c r="AK70" i="10" s="1"/>
  <c r="AI134" i="10"/>
  <c r="AJ209" i="10"/>
  <c r="AJ71" i="10" s="1"/>
  <c r="AI201" i="10"/>
  <c r="AI113" i="10"/>
  <c r="AI91" i="10" s="1"/>
  <c r="AK124" i="10"/>
  <c r="AL167" i="10"/>
  <c r="AL61" i="10" s="1"/>
  <c r="AK159" i="10"/>
  <c r="AI122" i="10"/>
  <c r="AI157" i="10"/>
  <c r="AJ165" i="10"/>
  <c r="AJ59" i="10" s="1"/>
  <c r="AM116" i="10"/>
  <c r="AM94" i="10" s="1"/>
  <c r="AH11" i="10" l="1"/>
  <c r="AH3" i="10" s="1"/>
  <c r="AK110" i="10"/>
  <c r="AK88" i="10" s="1"/>
  <c r="AK45" i="10"/>
  <c r="AK23" i="10" s="1"/>
  <c r="AK104" i="10"/>
  <c r="AK82" i="10" s="1"/>
  <c r="AK39" i="10"/>
  <c r="AK17" i="10" s="1"/>
  <c r="AK108" i="10"/>
  <c r="AK86" i="10" s="1"/>
  <c r="AK43" i="10"/>
  <c r="AK21" i="10" s="1"/>
  <c r="AI114" i="10"/>
  <c r="AI92" i="10" s="1"/>
  <c r="AI49" i="10"/>
  <c r="AI27" i="10" s="1"/>
  <c r="AK100" i="10"/>
  <c r="AK78" i="10" s="1"/>
  <c r="AK35" i="10"/>
  <c r="AL107" i="10"/>
  <c r="AL85" i="10" s="1"/>
  <c r="AL42" i="10"/>
  <c r="AL20" i="10" s="1"/>
  <c r="AJ13" i="10"/>
  <c r="AI102" i="10"/>
  <c r="AI80" i="10" s="1"/>
  <c r="AI37" i="10"/>
  <c r="AI15" i="10" s="1"/>
  <c r="AK106" i="10"/>
  <c r="AK84" i="10" s="1"/>
  <c r="AK41" i="10"/>
  <c r="AK19" i="10" s="1"/>
  <c r="AK112" i="10"/>
  <c r="AK90" i="10" s="1"/>
  <c r="AK47" i="10"/>
  <c r="AK25" i="10" s="1"/>
  <c r="AJ101" i="10"/>
  <c r="AJ79" i="10" s="1"/>
  <c r="AJ36" i="10"/>
  <c r="AJ14" i="10" s="1"/>
  <c r="AH33" i="10"/>
  <c r="AJ55" i="10"/>
  <c r="AJ4" i="10" s="1"/>
  <c r="AM64" i="10"/>
  <c r="AM178" i="10"/>
  <c r="AM127" i="10"/>
  <c r="AH98" i="10"/>
  <c r="AI118" i="10"/>
  <c r="AI6" i="10" s="1"/>
  <c r="AH76" i="10"/>
  <c r="AH5" i="10" s="1"/>
  <c r="AL124" i="10"/>
  <c r="AM167" i="10"/>
  <c r="AM61" i="10" s="1"/>
  <c r="AL159" i="10"/>
  <c r="AJ134" i="10"/>
  <c r="AK209" i="10"/>
  <c r="AK71" i="10" s="1"/>
  <c r="AJ201" i="10"/>
  <c r="AK133" i="10"/>
  <c r="AL208" i="10"/>
  <c r="AL70" i="10" s="1"/>
  <c r="AK200" i="10"/>
  <c r="AK48" i="10" s="1"/>
  <c r="AK26" i="10" s="1"/>
  <c r="AL128" i="10"/>
  <c r="AL179" i="10"/>
  <c r="AM187" i="10"/>
  <c r="AM65" i="10" s="1"/>
  <c r="AJ113" i="10"/>
  <c r="AJ91" i="10" s="1"/>
  <c r="AL130" i="10"/>
  <c r="AM189" i="10"/>
  <c r="AM67" i="10" s="1"/>
  <c r="AL181" i="10"/>
  <c r="AJ122" i="10"/>
  <c r="AJ157" i="10"/>
  <c r="AK165" i="10"/>
  <c r="AK59" i="10" s="1"/>
  <c r="AL120" i="10"/>
  <c r="AL155" i="10"/>
  <c r="AM163" i="10"/>
  <c r="AM57" i="10" s="1"/>
  <c r="AK121" i="10"/>
  <c r="AL164" i="10"/>
  <c r="AL58" i="10" s="1"/>
  <c r="AK156" i="10"/>
  <c r="AL132" i="10"/>
  <c r="AL199" i="10"/>
  <c r="AM207" i="10"/>
  <c r="AM69" i="10" s="1"/>
  <c r="AL126" i="10"/>
  <c r="AL177" i="10"/>
  <c r="AM185" i="10"/>
  <c r="AM63" i="10" s="1"/>
  <c r="AL110" i="10" l="1"/>
  <c r="AL88" i="10" s="1"/>
  <c r="AL45" i="10"/>
  <c r="AL23" i="10" s="1"/>
  <c r="AL104" i="10"/>
  <c r="AL82" i="10" s="1"/>
  <c r="AL39" i="10"/>
  <c r="AL17" i="10" s="1"/>
  <c r="AK55" i="10"/>
  <c r="AK4" i="10" s="1"/>
  <c r="AI76" i="10"/>
  <c r="AI5" i="10" s="1"/>
  <c r="AJ114" i="10"/>
  <c r="AJ92" i="10" s="1"/>
  <c r="AJ49" i="10"/>
  <c r="AJ27" i="10" s="1"/>
  <c r="AL106" i="10"/>
  <c r="AL84" i="10" s="1"/>
  <c r="AL41" i="10"/>
  <c r="AL108" i="10"/>
  <c r="AL86" i="10" s="1"/>
  <c r="AL43" i="10"/>
  <c r="AL21" i="10" s="1"/>
  <c r="AK13" i="10"/>
  <c r="AK101" i="10"/>
  <c r="AK79" i="10" s="1"/>
  <c r="AK36" i="10"/>
  <c r="AK14" i="10" s="1"/>
  <c r="AJ102" i="10"/>
  <c r="AJ80" i="10" s="1"/>
  <c r="AJ37" i="10"/>
  <c r="AJ15" i="10" s="1"/>
  <c r="AM107" i="10"/>
  <c r="AM85" i="10" s="1"/>
  <c r="AM42" i="10"/>
  <c r="AM20" i="10" s="1"/>
  <c r="AI11" i="10"/>
  <c r="AI3" i="10" s="1"/>
  <c r="AI33" i="10"/>
  <c r="AL112" i="10"/>
  <c r="AL90" i="10" s="1"/>
  <c r="AL47" i="10"/>
  <c r="AL25" i="10" s="1"/>
  <c r="AL100" i="10"/>
  <c r="AL78" i="10" s="1"/>
  <c r="AL35" i="10"/>
  <c r="AL13" i="10" s="1"/>
  <c r="AI98" i="10"/>
  <c r="AJ118" i="10"/>
  <c r="AJ6" i="10" s="1"/>
  <c r="AM155" i="10"/>
  <c r="AM120" i="10"/>
  <c r="AK122" i="10"/>
  <c r="AK157" i="10"/>
  <c r="AL165" i="10"/>
  <c r="AL59" i="10" s="1"/>
  <c r="AM179" i="10"/>
  <c r="AM128" i="10"/>
  <c r="AM199" i="10"/>
  <c r="AM132" i="10"/>
  <c r="AK134" i="10"/>
  <c r="AK201" i="10"/>
  <c r="AL209" i="10"/>
  <c r="AL71" i="10" s="1"/>
  <c r="AK113" i="10"/>
  <c r="AK91" i="10" s="1"/>
  <c r="AM181" i="10"/>
  <c r="AM130" i="10"/>
  <c r="AL133" i="10"/>
  <c r="AL200" i="10"/>
  <c r="AL48" i="10" s="1"/>
  <c r="AL26" i="10" s="1"/>
  <c r="AM208" i="10"/>
  <c r="AM70" i="10" s="1"/>
  <c r="AM159" i="10"/>
  <c r="AM124" i="10"/>
  <c r="AL121" i="10"/>
  <c r="AM164" i="10"/>
  <c r="AM58" i="10" s="1"/>
  <c r="AL156" i="10"/>
  <c r="AM177" i="10"/>
  <c r="AM126" i="10"/>
  <c r="AM104" i="10" l="1"/>
  <c r="AM82" i="10" s="1"/>
  <c r="AM39" i="10"/>
  <c r="AM17" i="10" s="1"/>
  <c r="AM110" i="10"/>
  <c r="AM88" i="10" s="1"/>
  <c r="AM45" i="10"/>
  <c r="AM23" i="10" s="1"/>
  <c r="AJ11" i="10"/>
  <c r="AJ3" i="10" s="1"/>
  <c r="AJ76" i="10"/>
  <c r="AJ5" i="10" s="1"/>
  <c r="AM106" i="10"/>
  <c r="AM84" i="10" s="1"/>
  <c r="AM41" i="10"/>
  <c r="AM108" i="10"/>
  <c r="AM86" i="10" s="1"/>
  <c r="AM43" i="10"/>
  <c r="AM21" i="10" s="1"/>
  <c r="AL19" i="10"/>
  <c r="AK114" i="10"/>
  <c r="AK92" i="10" s="1"/>
  <c r="AK49" i="10"/>
  <c r="AK27" i="10" s="1"/>
  <c r="AM100" i="10"/>
  <c r="AM78" i="10" s="1"/>
  <c r="AM35" i="10"/>
  <c r="AM13" i="10" s="1"/>
  <c r="AJ33" i="10"/>
  <c r="AL101" i="10"/>
  <c r="AL79" i="10" s="1"/>
  <c r="AL36" i="10"/>
  <c r="AL14" i="10" s="1"/>
  <c r="AM112" i="10"/>
  <c r="AM90" i="10" s="1"/>
  <c r="AM47" i="10"/>
  <c r="AM25" i="10" s="1"/>
  <c r="AK102" i="10"/>
  <c r="AK80" i="10" s="1"/>
  <c r="AK37" i="10"/>
  <c r="AK15" i="10" s="1"/>
  <c r="AJ98" i="10"/>
  <c r="AL55" i="10"/>
  <c r="AL4" i="10" s="1"/>
  <c r="AK118" i="10"/>
  <c r="AK6" i="10" s="1"/>
  <c r="AL134" i="10"/>
  <c r="AM209" i="10"/>
  <c r="AM71" i="10" s="1"/>
  <c r="AL201" i="10"/>
  <c r="AM156" i="10"/>
  <c r="AM121" i="10"/>
  <c r="AM133" i="10"/>
  <c r="AM200" i="10"/>
  <c r="AM48" i="10" s="1"/>
  <c r="AM26" i="10" s="1"/>
  <c r="AL122" i="10"/>
  <c r="AL157" i="10"/>
  <c r="AM165" i="10"/>
  <c r="AM59" i="10" s="1"/>
  <c r="AL113" i="10"/>
  <c r="AL91" i="10" s="1"/>
  <c r="AK76" i="10" l="1"/>
  <c r="AK5" i="10" s="1"/>
  <c r="AK11" i="10"/>
  <c r="AK3" i="10" s="1"/>
  <c r="AL102" i="10"/>
  <c r="AL80" i="10" s="1"/>
  <c r="AL37" i="10"/>
  <c r="AL15" i="10" s="1"/>
  <c r="AK33" i="10"/>
  <c r="AM19" i="10"/>
  <c r="AM101" i="10"/>
  <c r="AM79" i="10" s="1"/>
  <c r="AM36" i="10"/>
  <c r="AM14" i="10" s="1"/>
  <c r="AK98" i="10"/>
  <c r="AL114" i="10"/>
  <c r="AL92" i="10" s="1"/>
  <c r="AL49" i="10"/>
  <c r="AL27" i="10" s="1"/>
  <c r="AM55" i="10"/>
  <c r="AM4" i="10" s="1"/>
  <c r="AL118" i="10"/>
  <c r="AL6" i="10" s="1"/>
  <c r="AM113" i="10"/>
  <c r="AM91" i="10" s="1"/>
  <c r="AM157" i="10"/>
  <c r="AM122" i="10"/>
  <c r="AM201" i="10"/>
  <c r="AM134" i="10"/>
  <c r="AL11" i="10" l="1"/>
  <c r="AL3" i="10" s="1"/>
  <c r="AM114" i="10"/>
  <c r="AM92" i="10" s="1"/>
  <c r="AM49" i="10"/>
  <c r="AM27" i="10" s="1"/>
  <c r="AM102" i="10"/>
  <c r="AM80" i="10" s="1"/>
  <c r="AM37" i="10"/>
  <c r="AM15" i="10" s="1"/>
  <c r="AL33" i="10"/>
  <c r="AL98" i="10"/>
  <c r="AM118" i="10"/>
  <c r="AM6" i="10" s="1"/>
  <c r="AL76" i="10"/>
  <c r="AL5" i="10" s="1"/>
  <c r="AM76" i="10" l="1"/>
  <c r="AM5" i="10" s="1"/>
  <c r="AM98" i="10"/>
  <c r="AM33" i="10"/>
  <c r="AM11" i="10"/>
  <c r="AM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Smolka, Peter</author>
  </authors>
  <commentList>
    <comment ref="G50" authorId="0" shapeId="0" xr:uid="{00000000-0006-0000-0B00-000001000000}">
      <text>
        <r>
          <rPr>
            <b/>
            <sz val="9"/>
            <color rgb="FF000000"/>
            <rFont val="Segoe UI"/>
            <family val="2"/>
            <charset val="1"/>
          </rPr>
          <t>Smolka, Peter: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Prešov =&gt; Vranov nad Topľou</t>
        </r>
      </text>
    </comment>
    <comment ref="G52" authorId="0" shapeId="0" xr:uid="{00000000-0006-0000-0B00-000002000000}">
      <text>
        <r>
          <rPr>
            <b/>
            <sz val="9"/>
            <color rgb="FF000000"/>
            <rFont val="Segoe UI"/>
            <family val="2"/>
            <charset val="1"/>
          </rPr>
          <t>Smolka, Peter: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Vranov nad Topľou =&gt;Humenné</t>
        </r>
      </text>
    </comment>
    <comment ref="G62" authorId="0" shapeId="0" xr:uid="{00000000-0006-0000-0B00-000003000000}">
      <text>
        <r>
          <rPr>
            <b/>
            <sz val="9"/>
            <color rgb="FF000000"/>
            <rFont val="Segoe UI"/>
            <family val="2"/>
            <charset val="1"/>
          </rPr>
          <t>Smolka, Peter: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Prešov =&gt; Vranov nad Topľou</t>
        </r>
      </text>
    </comment>
    <comment ref="G67" authorId="0" shapeId="0" xr:uid="{00000000-0006-0000-0B00-000004000000}">
      <text>
        <r>
          <rPr>
            <b/>
            <sz val="9"/>
            <color rgb="FF000000"/>
            <rFont val="Segoe UI"/>
            <family val="2"/>
            <charset val="238"/>
          </rPr>
          <t>Smolka, Peter:</t>
        </r>
        <r>
          <rPr>
            <sz val="9"/>
            <color rgb="FF000000"/>
            <rFont val="Segoe UI"/>
            <family val="2"/>
            <charset val="238"/>
          </rPr>
          <t xml:space="preserve">
</t>
        </r>
        <r>
          <rPr>
            <sz val="9"/>
            <color rgb="FF000000"/>
            <rFont val="Segoe UI"/>
            <family val="2"/>
            <charset val="238"/>
          </rPr>
          <t>Vranov nad Topľou =&gt; Prešov</t>
        </r>
      </text>
    </comment>
    <comment ref="G82" authorId="0" shapeId="0" xr:uid="{00000000-0006-0000-0B00-000005000000}">
      <text>
        <r>
          <rPr>
            <b/>
            <sz val="9"/>
            <color rgb="FF000000"/>
            <rFont val="Segoe UI"/>
            <family val="2"/>
            <charset val="238"/>
          </rPr>
          <t>Smolka, Peter:</t>
        </r>
        <r>
          <rPr>
            <sz val="9"/>
            <color rgb="FF000000"/>
            <rFont val="Segoe UI"/>
            <family val="2"/>
            <charset val="238"/>
          </rPr>
          <t xml:space="preserve">
</t>
        </r>
        <r>
          <rPr>
            <sz val="9"/>
            <color rgb="FF000000"/>
            <rFont val="Segoe UI"/>
            <family val="2"/>
            <charset val="238"/>
          </rPr>
          <t>Humenné =&gt; Strážske</t>
        </r>
      </text>
    </comment>
    <comment ref="G83" authorId="0" shapeId="0" xr:uid="{00000000-0006-0000-0B00-000006000000}">
      <text>
        <r>
          <rPr>
            <b/>
            <sz val="9"/>
            <color rgb="FF000000"/>
            <rFont val="Segoe UI"/>
            <family val="2"/>
            <charset val="238"/>
          </rPr>
          <t>Smolka, Peter:</t>
        </r>
        <r>
          <rPr>
            <sz val="9"/>
            <color rgb="FF000000"/>
            <rFont val="Segoe UI"/>
            <family val="2"/>
            <charset val="238"/>
          </rPr>
          <t xml:space="preserve">
</t>
        </r>
        <r>
          <rPr>
            <sz val="9"/>
            <color rgb="FF000000"/>
            <rFont val="Segoe UI"/>
            <family val="2"/>
            <charset val="238"/>
          </rPr>
          <t>Strážske =&gt; Prešov</t>
        </r>
      </text>
    </comment>
  </commentList>
</comments>
</file>

<file path=xl/sharedStrings.xml><?xml version="1.0" encoding="utf-8"?>
<sst xmlns="http://schemas.openxmlformats.org/spreadsheetml/2006/main" count="1008" uniqueCount="181">
  <si>
    <t>km</t>
  </si>
  <si>
    <t>Prešov &lt;=&gt; Kapušany pri Prešove</t>
  </si>
  <si>
    <t>Kapušany pri Prešove &lt;=&gt; Vranov nad Topľou</t>
  </si>
  <si>
    <t>Vranov nad Topľou &lt;=&gt; Strážske</t>
  </si>
  <si>
    <t>Strážske &lt;=&gt; Humenné</t>
  </si>
  <si>
    <t>Kapušany pri Prešove &lt;=&gt; Raslavice</t>
  </si>
  <si>
    <t>Raslavice &lt;=&gt; Bardejov</t>
  </si>
  <si>
    <t>Sumárna tabuľka</t>
  </si>
  <si>
    <t>osobná doprava</t>
  </si>
  <si>
    <t>Implementácia projektu</t>
  </si>
  <si>
    <t>Prešov</t>
  </si>
  <si>
    <t>Vranov nad Topľou</t>
  </si>
  <si>
    <t>Bardejov</t>
  </si>
  <si>
    <t>193 Prešov - Humenné</t>
  </si>
  <si>
    <t>Vlak</t>
  </si>
  <si>
    <t>Šarišské Lúky</t>
  </si>
  <si>
    <t>Kapušany pri Prešove</t>
  </si>
  <si>
    <t>Lada</t>
  </si>
  <si>
    <t>Lipníky</t>
  </si>
  <si>
    <t>Pavlovce</t>
  </si>
  <si>
    <t>Hanušovce nad Topľou mesto</t>
  </si>
  <si>
    <t>Hanušovce nad Topľou</t>
  </si>
  <si>
    <t>Bystré</t>
  </si>
  <si>
    <t>Čierne nad Topľou</t>
  </si>
  <si>
    <t>Hlinné</t>
  </si>
  <si>
    <t>Soľ</t>
  </si>
  <si>
    <t>Komárany</t>
  </si>
  <si>
    <t>Vranovské Dlhé</t>
  </si>
  <si>
    <t>Hencovce</t>
  </si>
  <si>
    <t>Nižný Hrabovec</t>
  </si>
  <si>
    <t>Strážske</t>
  </si>
  <si>
    <t>Brekov</t>
  </si>
  <si>
    <t>Humenné</t>
  </si>
  <si>
    <t>193   Humenné - Prešov</t>
  </si>
  <si>
    <t>194 Prešov - Bardejov</t>
  </si>
  <si>
    <t>194   Bardejov - Prešov</t>
  </si>
  <si>
    <t>Fulianka</t>
  </si>
  <si>
    <t>Tulčík</t>
  </si>
  <si>
    <t>Demjata</t>
  </si>
  <si>
    <t>Demjata obec</t>
  </si>
  <si>
    <t>Raslavice</t>
  </si>
  <si>
    <t>Vaniškovce</t>
  </si>
  <si>
    <t>Bartošovce</t>
  </si>
  <si>
    <t>Hertník</t>
  </si>
  <si>
    <t>Šiba</t>
  </si>
  <si>
    <t>Kľušov</t>
  </si>
  <si>
    <t>REX 1670</t>
  </si>
  <si>
    <t>REX 1671</t>
  </si>
  <si>
    <t>Typ vozidla</t>
  </si>
  <si>
    <t>DMJ 861</t>
  </si>
  <si>
    <t>Ročne vlakov</t>
  </si>
  <si>
    <t>REX 1691</t>
  </si>
  <si>
    <t>REX 1693</t>
  </si>
  <si>
    <t>EX15621</t>
  </si>
  <si>
    <t>REX 1904</t>
  </si>
  <si>
    <t>EX 17630</t>
  </si>
  <si>
    <t>REX 1694</t>
  </si>
  <si>
    <t>REX 1692</t>
  </si>
  <si>
    <t>Klasická súprava diesel</t>
  </si>
  <si>
    <t>ide až od vyhlásenia</t>
  </si>
  <si>
    <t>Počet vlakov</t>
  </si>
  <si>
    <t>Bez projektu - počet vlakov ročný</t>
  </si>
  <si>
    <t>S projektom - počet vlakov ročný</t>
  </si>
  <si>
    <t>Trasa</t>
  </si>
  <si>
    <t>Os</t>
  </si>
  <si>
    <t>REX</t>
  </si>
  <si>
    <t>Kategória vlaku</t>
  </si>
  <si>
    <t>Osobný vlak
(Os)</t>
  </si>
  <si>
    <t>Regionálny expres
(REX)</t>
  </si>
  <si>
    <t>Expresný vlak
(Ex)</t>
  </si>
  <si>
    <t>Ex</t>
  </si>
  <si>
    <t>Ex 17630</t>
  </si>
  <si>
    <t>Ex 15621</t>
  </si>
  <si>
    <t>Číslo vlaku</t>
  </si>
  <si>
    <t>S projektom - vlakokm</t>
  </si>
  <si>
    <t>vzdialenosť 
v žkm</t>
  </si>
  <si>
    <t>Bez projektu - vlakokm</t>
  </si>
  <si>
    <t>úspora vlkm</t>
  </si>
  <si>
    <t>Úspora vlkm po realizácií projektu</t>
  </si>
  <si>
    <t>Úspora času po realizácií projektu</t>
  </si>
  <si>
    <t>Bez projektu - vlakohodiny</t>
  </si>
  <si>
    <t>Jazdný čas</t>
  </si>
  <si>
    <t>úspora času</t>
  </si>
  <si>
    <t>Kapušany pri Prešove =&gt; Raslavice</t>
  </si>
  <si>
    <t>Raslavice =&gt; Bardejov</t>
  </si>
  <si>
    <t xml:space="preserve">Bardejov =&gt; Raslavice </t>
  </si>
  <si>
    <t xml:space="preserve"> Raslavice = &gt; Kapušany pri Prešove</t>
  </si>
  <si>
    <t>Stanica/zastávka</t>
  </si>
  <si>
    <t>Priemerný jazdný čas jednosmerný</t>
  </si>
  <si>
    <t>Priemerný jazdný čas (obojsmerný)- Bez projektu</t>
  </si>
  <si>
    <t>Bez projektu</t>
  </si>
  <si>
    <t>Úspora času</t>
  </si>
  <si>
    <t>S projektom</t>
  </si>
  <si>
    <t>Kapušany pri Prešove &lt;=&gt; Raslavice (Os)</t>
  </si>
  <si>
    <t>Raslavice &lt;=&gt; Bardejov (Os)</t>
  </si>
  <si>
    <t>Kapušany pri Prešove &lt;=&gt; Raslavice (REX)</t>
  </si>
  <si>
    <t>Raslavice &lt;=&gt; Bardejov (REX)</t>
  </si>
  <si>
    <t>Prešov =&gt; Kapušany pri Prešove</t>
  </si>
  <si>
    <t>Kapušany pri Prešove =&gt; Vranov nad Topľou</t>
  </si>
  <si>
    <t>Vranov nad Topľou =&gt; Strážske</t>
  </si>
  <si>
    <t>Strážske =&gt; Humenné</t>
  </si>
  <si>
    <t xml:space="preserve"> Kapušany pri Prešove =&gt; Prešov </t>
  </si>
  <si>
    <t xml:space="preserve">Vranov nad Topľou =&gt; Kapušany pri Prešove </t>
  </si>
  <si>
    <t>Humenné  =&gt; Strážske</t>
  </si>
  <si>
    <t>Strážske =&gt; Vranov nad Topľou</t>
  </si>
  <si>
    <t>Prešov &lt;=&gt; Kapušany pri Prešove (Os)</t>
  </si>
  <si>
    <t>Prešov &lt;=&gt; Kapušany pri Prešove (REX)</t>
  </si>
  <si>
    <t>Vranov nad Topľou &lt;=&gt; Strážske (Ex)</t>
  </si>
  <si>
    <t>Prešov &lt;=&gt; Kapušany pri Prešove (Ex)</t>
  </si>
  <si>
    <t>Kapušany pri Prešove =&gt; Vranov nad Topľou (Os)</t>
  </si>
  <si>
    <t>Kapušany pri Prešove =&gt; Vranov nad Topľou (REX)</t>
  </si>
  <si>
    <t>Kapušany pri Prešove =&gt; Vranov nad Topľou (Ex)</t>
  </si>
  <si>
    <t>Vranov nad Topľou &lt;=&gt; Strážske (Os)</t>
  </si>
  <si>
    <t>Vranov nad Topľou &lt;=&gt; Strážske (REX)</t>
  </si>
  <si>
    <t>Strážske &lt;=&gt; Humenné (Os)</t>
  </si>
  <si>
    <t>Strážske &lt;=&gt; Humenné (REX)</t>
  </si>
  <si>
    <t>Strážske &lt;=&gt; Humenné (Ex)</t>
  </si>
  <si>
    <t xml:space="preserve">Popis: 
Podľa TTP 107D je v  Čiernom nad Topľou obmedzená rýchlosť: 
- v smere do Strážskeho  81 m  na 40 km/h  a  719 m na 60 km/h,
- v smere do Prešova   800 m  na 40 km/h.
Po odstránení týchto obmedzení a zvýšení rýchlosti na 80 km/h  dosiahne  vlak osobnej dopravy skrátenie jazdného času:
- v smere do Strážskeho  0,5  min.  prechádzajúci (REX) vlak a  0,0 min.  zastavujúci (Os) vlak,
- v smere do Prešova  1 min.  prechádzajúci (REX) vlak a  0,5 min.  zastavujúci (Os) vlak.
Pozn.: 
Výpočet je robený pre motorovú jednotku  radu 861 a zastavujúci vlak na 1. koľaji. Vzhľadom na ľahké vlaky výsledky sú platné aj pre vlaky osobnej dopravy zložené z klasických vozňov.
</t>
  </si>
  <si>
    <t>Kapušany pri Prešove &lt;=&gt; Vranov nad Topľou (Os)</t>
  </si>
  <si>
    <t>Kapušany pri Prešove &lt;=&gt; Vranov nad Topľou (REX)</t>
  </si>
  <si>
    <t>Kapušany pri Prešove &lt;=&gt; Vranov nad Topľou (Ex)</t>
  </si>
  <si>
    <t>Vranov nad Topľou =&gt; Kapušany pri Prešove (Os)</t>
  </si>
  <si>
    <t>Vranov nad Topľou =&gt; Kapušany pri Prešove (REX)</t>
  </si>
  <si>
    <t>Vranov nad Topľou =&gt; Kapušany pri Prešove (Ex)</t>
  </si>
  <si>
    <t>smer Strážske</t>
  </si>
  <si>
    <t>smer Prešov</t>
  </si>
  <si>
    <t>Výpočet úspory času v hod. na 1 vlak</t>
  </si>
  <si>
    <t>S projektom - vlakohodiny</t>
  </si>
  <si>
    <t>Vlakohod. (ročne) - S projektom</t>
  </si>
  <si>
    <t>Vlakohod. (ročne) - Bez projektu</t>
  </si>
  <si>
    <t>Vlakokm (ročne) - S projektom</t>
  </si>
  <si>
    <t>Vlakokm (ročne) - Bez projektu</t>
  </si>
  <si>
    <t>hod.</t>
  </si>
  <si>
    <t>Kapušany pri Prešove  =&gt; Prešov</t>
  </si>
  <si>
    <t>Vranov nad Topľou  =&gt; Kapušany pri Prešove</t>
  </si>
  <si>
    <t xml:space="preserve"> Raslavice  =&gt; Kapušany pri Prešove</t>
  </si>
  <si>
    <t>Cestovné časy 
Prešov &lt;=&gt; Kapušany pri Prešove</t>
  </si>
  <si>
    <t>Cestovné časy 
Kapušany pri Prešove &lt;=&gt; Raslavice</t>
  </si>
  <si>
    <t>Ide v pracovné dni</t>
  </si>
  <si>
    <t>Ide denne</t>
  </si>
  <si>
    <t>Časy pre potreby CBA</t>
  </si>
  <si>
    <t>smer PO</t>
  </si>
  <si>
    <t>smer HE</t>
  </si>
  <si>
    <t>časy</t>
  </si>
  <si>
    <t>odch.</t>
  </si>
  <si>
    <t>prích.</t>
  </si>
  <si>
    <t>Prešov – Vranov nad Topľou</t>
  </si>
  <si>
    <r>
      <t>Vranov nad Topľou – Prešov</t>
    </r>
    <r>
      <rPr>
        <sz val="11"/>
        <color theme="1"/>
        <rFont val="Calibri"/>
        <family val="2"/>
        <scheme val="minor"/>
      </rPr>
      <t xml:space="preserve"> </t>
    </r>
  </si>
  <si>
    <t xml:space="preserve">Hanušovce nad Topľou </t>
  </si>
  <si>
    <r>
      <t>Vranov nad Topľou – Humenné</t>
    </r>
    <r>
      <rPr>
        <sz val="11"/>
        <color theme="1"/>
        <rFont val="Calibri"/>
        <family val="2"/>
        <scheme val="minor"/>
      </rPr>
      <t xml:space="preserve"> </t>
    </r>
  </si>
  <si>
    <t>Humenné  – Vranov nad Topľou</t>
  </si>
  <si>
    <t>Prešov - Strážske</t>
  </si>
  <si>
    <t>Strážske - Prešov</t>
  </si>
  <si>
    <t>červená tapeta - pracovný deň</t>
  </si>
  <si>
    <t>zelená tapeta - sobota, nedeľa , sviatok</t>
  </si>
  <si>
    <t xml:space="preserve">svetlohnedá tapeta - ide cez víkendy, v júli a auguste denne  </t>
  </si>
  <si>
    <t xml:space="preserve">sivá tapeta - ide len v pondelok, piatok, sobotu, alebo nedeľu alebo v iný jednotlivý deň  </t>
  </si>
  <si>
    <t>bez tapety - ide denne</t>
  </si>
  <si>
    <t>Linka</t>
  </si>
  <si>
    <t>XXX</t>
  </si>
  <si>
    <t>Prešov – Humenné - Medzilaborce mesto</t>
  </si>
  <si>
    <t>interval</t>
  </si>
  <si>
    <t>60/120/60/120</t>
  </si>
  <si>
    <t>základné radenie</t>
  </si>
  <si>
    <t>školské vlaky zdvojené v úseku Prešov - Humenné</t>
  </si>
  <si>
    <t>Pozn.</t>
  </si>
  <si>
    <t>V úseku Koškovce - Medzilaborce nie je možný kratší interval z dôvodu nedostatočnej kapacity infraštruktúry</t>
  </si>
  <si>
    <t>Vranov n. T.</t>
  </si>
  <si>
    <t xml:space="preserve">Humenné </t>
  </si>
  <si>
    <t xml:space="preserve">Koškovce </t>
  </si>
  <si>
    <t>Medzilaborce mesto</t>
  </si>
  <si>
    <t>Prešov - Bardejov</t>
  </si>
  <si>
    <t>úspora času (TZZ, SZZ)</t>
  </si>
  <si>
    <t>Bardejov - Prešov</t>
  </si>
  <si>
    <t xml:space="preserve">Prešov – Bardejov  </t>
  </si>
  <si>
    <t>V úseku Raslavice - Bardejov nie je možný kratší interval z dôvodu nedostatočnej kapacity infraštruktúry</t>
  </si>
  <si>
    <t xml:space="preserve">Bardejov </t>
  </si>
  <si>
    <r>
      <t>Prešov – Raslavice</t>
    </r>
    <r>
      <rPr>
        <sz val="11"/>
        <color theme="1"/>
        <rFont val="Calibri"/>
        <family val="2"/>
        <scheme val="minor"/>
      </rPr>
      <t xml:space="preserve"> </t>
    </r>
  </si>
  <si>
    <r>
      <t>Raslavice – Prešov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</si>
  <si>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8"/>
        <color rgb="FF00B050"/>
        <rFont val="Calibri"/>
        <family val="2"/>
        <scheme val="minor"/>
      </rPr>
      <t>Úspora času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8"/>
        <color rgb="FFFF0000"/>
        <rFont val="Calibri"/>
        <family val="2"/>
        <scheme val="minor"/>
      </rPr>
      <t xml:space="preserve">Navýšenie  času
</t>
    </r>
    <r>
      <rPr>
        <b/>
        <sz val="18"/>
        <color rgb="FFFFC000"/>
        <rFont val="Calibri"/>
        <family val="2"/>
        <scheme val="minor"/>
      </rPr>
      <t>Bez zmeny</t>
    </r>
    <r>
      <rPr>
        <b/>
        <sz val="18"/>
        <color theme="1"/>
        <rFont val="Calibri"/>
        <family val="2"/>
        <scheme val="minor"/>
      </rPr>
      <t xml:space="preserve">
Kapušany pri Prešove &lt;=&gt; Raslavice</t>
    </r>
  </si>
  <si>
    <r>
      <rPr>
        <b/>
        <sz val="18"/>
        <color rgb="FF00B050"/>
        <rFont val="Calibri"/>
        <family val="2"/>
        <scheme val="minor"/>
      </rPr>
      <t>Úspora času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8"/>
        <color rgb="FFFF0000"/>
        <rFont val="Calibri"/>
        <family val="2"/>
        <scheme val="minor"/>
      </rPr>
      <t xml:space="preserve">Navýšenie  času
</t>
    </r>
    <r>
      <rPr>
        <b/>
        <sz val="18"/>
        <color rgb="FFFFC000"/>
        <rFont val="Calibri"/>
        <family val="2"/>
        <scheme val="minor"/>
      </rPr>
      <t>Bez zmeny</t>
    </r>
    <r>
      <rPr>
        <b/>
        <sz val="18"/>
        <color theme="1"/>
        <rFont val="Calibri"/>
        <family val="2"/>
        <scheme val="minor"/>
      </rPr>
      <t xml:space="preserve">
Prešov &lt;=&gt; Kapušany pri Prešove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</si>
</sst>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0.000"/>
    <numFmt numFmtId="166" formatCode="h:mm;@"/>
    <numFmt numFmtId="167" formatCode="0.0000"/>
    <numFmt numFmtId="168" formatCode="[h]:mm:ss;@"/>
    <numFmt numFmtId="169" formatCode="h\ mm\ ss"/>
    <numFmt numFmtId="170" formatCode="0.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24"/>
      <color theme="1"/>
      <name val="Arial"/>
      <family val="2"/>
      <charset val="238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238"/>
    </font>
    <font>
      <sz val="9"/>
      <color rgb="FF000000"/>
      <name val="Segoe UI"/>
      <family val="2"/>
      <charset val="238"/>
    </font>
    <font>
      <sz val="11"/>
      <color rgb="FF00B0F0"/>
      <name val="Calibri"/>
      <family val="2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8"/>
      <color rgb="FFFFC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darkTrellis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/>
      <bottom/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 style="thin">
        <color auto="1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 diagonalDown="1">
      <left/>
      <right/>
      <top/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/>
      <bottom/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1" fillId="0" borderId="0"/>
    <xf numFmtId="0" fontId="3" fillId="0" borderId="0"/>
    <xf numFmtId="0" fontId="14" fillId="0" borderId="0"/>
    <xf numFmtId="9" fontId="4" fillId="0" borderId="0" applyFont="0" applyFill="0" applyBorder="0" applyAlignment="0" applyProtection="0"/>
    <xf numFmtId="0" fontId="1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0">
    <xf numFmtId="0" fontId="0" fillId="0" borderId="0" xfId="0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47" xfId="1" applyFont="1" applyBorder="1"/>
    <xf numFmtId="0" fontId="6" fillId="0" borderId="0" xfId="1" applyFont="1"/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right" vertical="top"/>
    </xf>
    <xf numFmtId="0" fontId="0" fillId="0" borderId="20" xfId="0" applyBorder="1"/>
    <xf numFmtId="0" fontId="0" fillId="0" borderId="53" xfId="0" applyBorder="1"/>
    <xf numFmtId="0" fontId="0" fillId="0" borderId="47" xfId="0" applyBorder="1"/>
    <xf numFmtId="0" fontId="0" fillId="0" borderId="51" xfId="0" applyBorder="1"/>
    <xf numFmtId="20" fontId="0" fillId="0" borderId="21" xfId="0" applyNumberFormat="1" applyBorder="1"/>
    <xf numFmtId="20" fontId="0" fillId="0" borderId="22" xfId="0" applyNumberFormat="1" applyBorder="1"/>
    <xf numFmtId="20" fontId="0" fillId="0" borderId="47" xfId="0" applyNumberFormat="1" applyBorder="1"/>
    <xf numFmtId="20" fontId="0" fillId="0" borderId="67" xfId="0" applyNumberFormat="1" applyBorder="1"/>
    <xf numFmtId="20" fontId="0" fillId="0" borderId="54" xfId="0" applyNumberFormat="1" applyBorder="1"/>
    <xf numFmtId="20" fontId="0" fillId="0" borderId="68" xfId="0" applyNumberFormat="1" applyBorder="1"/>
    <xf numFmtId="0" fontId="22" fillId="0" borderId="52" xfId="0" applyFont="1" applyBorder="1" applyAlignment="1">
      <alignment horizontal="right" vertical="top"/>
    </xf>
    <xf numFmtId="0" fontId="22" fillId="0" borderId="52" xfId="0" applyFont="1" applyBorder="1" applyAlignment="1">
      <alignment vertical="top"/>
    </xf>
    <xf numFmtId="0" fontId="0" fillId="0" borderId="67" xfId="0" applyBorder="1"/>
    <xf numFmtId="0" fontId="22" fillId="0" borderId="50" xfId="0" applyFont="1" applyBorder="1" applyAlignment="1">
      <alignment vertical="top"/>
    </xf>
    <xf numFmtId="0" fontId="22" fillId="0" borderId="55" xfId="0" applyFont="1" applyBorder="1" applyAlignment="1">
      <alignment horizontal="right" vertical="top"/>
    </xf>
    <xf numFmtId="166" fontId="8" fillId="0" borderId="71" xfId="0" applyNumberFormat="1" applyFont="1" applyBorder="1"/>
    <xf numFmtId="166" fontId="8" fillId="0" borderId="49" xfId="0" applyNumberFormat="1" applyFont="1" applyBorder="1"/>
    <xf numFmtId="166" fontId="8" fillId="0" borderId="56" xfId="0" applyNumberFormat="1" applyFont="1" applyBorder="1"/>
    <xf numFmtId="166" fontId="8" fillId="0" borderId="21" xfId="0" applyNumberFormat="1" applyFont="1" applyBorder="1"/>
    <xf numFmtId="166" fontId="8" fillId="0" borderId="47" xfId="0" applyNumberFormat="1" applyFont="1" applyBorder="1"/>
    <xf numFmtId="166" fontId="8" fillId="0" borderId="54" xfId="0" applyNumberFormat="1" applyFont="1" applyBorder="1"/>
    <xf numFmtId="0" fontId="8" fillId="0" borderId="69" xfId="0" applyFont="1" applyBorder="1" applyAlignment="1">
      <alignment horizontal="right" vertical="top"/>
    </xf>
    <xf numFmtId="0" fontId="8" fillId="0" borderId="53" xfId="0" applyFont="1" applyBorder="1"/>
    <xf numFmtId="0" fontId="8" fillId="0" borderId="51" xfId="0" applyFont="1" applyBorder="1"/>
    <xf numFmtId="0" fontId="22" fillId="0" borderId="50" xfId="0" applyFont="1" applyBorder="1" applyAlignment="1">
      <alignment horizontal="right" vertical="top"/>
    </xf>
    <xf numFmtId="0" fontId="8" fillId="0" borderId="20" xfId="0" applyFont="1" applyBorder="1"/>
    <xf numFmtId="20" fontId="8" fillId="0" borderId="53" xfId="0" applyNumberFormat="1" applyFont="1" applyBorder="1"/>
    <xf numFmtId="20" fontId="8" fillId="0" borderId="51" xfId="0" applyNumberFormat="1" applyFont="1" applyBorder="1"/>
    <xf numFmtId="20" fontId="8" fillId="0" borderId="61" xfId="0" applyNumberFormat="1" applyFont="1" applyBorder="1"/>
    <xf numFmtId="20" fontId="8" fillId="0" borderId="47" xfId="0" applyNumberFormat="1" applyFont="1" applyBorder="1"/>
    <xf numFmtId="20" fontId="8" fillId="0" borderId="54" xfId="0" applyNumberFormat="1" applyFont="1" applyBorder="1"/>
    <xf numFmtId="0" fontId="8" fillId="0" borderId="47" xfId="0" applyFont="1" applyBorder="1"/>
    <xf numFmtId="20" fontId="8" fillId="0" borderId="47" xfId="0" applyNumberFormat="1" applyFont="1" applyBorder="1" applyAlignment="1">
      <alignment horizontal="right"/>
    </xf>
    <xf numFmtId="20" fontId="8" fillId="0" borderId="54" xfId="0" applyNumberFormat="1" applyFont="1" applyBorder="1" applyAlignment="1">
      <alignment horizontal="right"/>
    </xf>
    <xf numFmtId="20" fontId="8" fillId="0" borderId="15" xfId="0" applyNumberFormat="1" applyFont="1" applyBorder="1" applyAlignment="1">
      <alignment horizontal="right"/>
    </xf>
    <xf numFmtId="20" fontId="0" fillId="0" borderId="0" xfId="0" applyNumberFormat="1"/>
    <xf numFmtId="20" fontId="0" fillId="0" borderId="61" xfId="0" applyNumberFormat="1" applyBorder="1"/>
    <xf numFmtId="20" fontId="0" fillId="0" borderId="62" xfId="0" applyNumberFormat="1" applyBorder="1"/>
    <xf numFmtId="166" fontId="8" fillId="0" borderId="27" xfId="0" applyNumberFormat="1" applyFont="1" applyBorder="1"/>
    <xf numFmtId="166" fontId="8" fillId="0" borderId="22" xfId="0" applyNumberFormat="1" applyFont="1" applyBorder="1"/>
    <xf numFmtId="166" fontId="8" fillId="0" borderId="67" xfId="0" applyNumberFormat="1" applyFont="1" applyBorder="1"/>
    <xf numFmtId="20" fontId="8" fillId="0" borderId="21" xfId="0" applyNumberFormat="1" applyFont="1" applyBorder="1"/>
    <xf numFmtId="20" fontId="8" fillId="0" borderId="27" xfId="0" applyNumberFormat="1" applyFont="1" applyBorder="1"/>
    <xf numFmtId="20" fontId="8" fillId="0" borderId="31" xfId="0" applyNumberFormat="1" applyFon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70" xfId="0" applyBorder="1" applyAlignment="1">
      <alignment horizontal="center"/>
    </xf>
    <xf numFmtId="20" fontId="0" fillId="0" borderId="0" xfId="0" applyNumberFormat="1" applyAlignment="1">
      <alignment horizontal="center"/>
    </xf>
    <xf numFmtId="166" fontId="8" fillId="0" borderId="21" xfId="0" applyNumberFormat="1" applyFont="1" applyBorder="1" applyAlignment="1">
      <alignment horizontal="right"/>
    </xf>
    <xf numFmtId="166" fontId="8" fillId="0" borderId="47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0" fillId="0" borderId="50" xfId="0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8" fillId="0" borderId="50" xfId="0" applyFont="1" applyBorder="1" applyAlignment="1">
      <alignment horizontal="center" vertical="top"/>
    </xf>
    <xf numFmtId="0" fontId="8" fillId="0" borderId="22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0" fillId="0" borderId="52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54" xfId="0" applyBorder="1" applyAlignment="1">
      <alignment horizont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6" fontId="8" fillId="0" borderId="54" xfId="0" applyNumberFormat="1" applyFont="1" applyBorder="1" applyAlignment="1">
      <alignment horizontal="right"/>
    </xf>
    <xf numFmtId="20" fontId="8" fillId="0" borderId="21" xfId="0" applyNumberFormat="1" applyFont="1" applyBorder="1" applyAlignment="1">
      <alignment horizontal="right"/>
    </xf>
    <xf numFmtId="20" fontId="8" fillId="0" borderId="64" xfId="0" applyNumberFormat="1" applyFont="1" applyBorder="1" applyAlignment="1">
      <alignment horizontal="right"/>
    </xf>
    <xf numFmtId="20" fontId="8" fillId="0" borderId="48" xfId="0" applyNumberFormat="1" applyFont="1" applyBorder="1" applyAlignment="1">
      <alignment horizontal="right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67" xfId="0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3" fillId="0" borderId="47" xfId="0" applyFont="1" applyBorder="1" applyAlignment="1">
      <alignment vertical="center"/>
    </xf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166" fontId="0" fillId="0" borderId="71" xfId="0" applyNumberFormat="1" applyBorder="1" applyAlignment="1">
      <alignment horizontal="center" vertical="center"/>
    </xf>
    <xf numFmtId="2" fontId="0" fillId="0" borderId="0" xfId="0" applyNumberFormat="1"/>
    <xf numFmtId="166" fontId="0" fillId="0" borderId="60" xfId="0" applyNumberFormat="1" applyBorder="1" applyAlignment="1">
      <alignment horizontal="center" vertical="center"/>
    </xf>
    <xf numFmtId="166" fontId="0" fillId="0" borderId="59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166" fontId="0" fillId="0" borderId="68" xfId="0" applyNumberFormat="1" applyBorder="1" applyAlignment="1">
      <alignment horizontal="center" vertical="center"/>
    </xf>
    <xf numFmtId="20" fontId="0" fillId="0" borderId="68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51" xfId="0" applyNumberForma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47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0" fillId="0" borderId="77" xfId="0" applyBorder="1" applyAlignment="1">
      <alignment horizontal="left"/>
    </xf>
    <xf numFmtId="0" fontId="18" fillId="0" borderId="7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12" fillId="0" borderId="57" xfId="0" applyFont="1" applyBorder="1" applyAlignment="1">
      <alignment vertical="center"/>
    </xf>
    <xf numFmtId="3" fontId="0" fillId="0" borderId="70" xfId="0" applyNumberFormat="1" applyBorder="1" applyAlignment="1">
      <alignment horizontal="center"/>
    </xf>
    <xf numFmtId="3" fontId="16" fillId="9" borderId="0" xfId="0" applyNumberFormat="1" applyFont="1" applyFill="1" applyAlignment="1">
      <alignment vertical="center"/>
    </xf>
    <xf numFmtId="3" fontId="16" fillId="9" borderId="0" xfId="0" applyNumberFormat="1" applyFont="1" applyFill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2" fontId="0" fillId="0" borderId="13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7" xfId="0" applyNumberFormat="1" applyBorder="1" applyAlignment="1">
      <alignment horizontal="center" vertical="center"/>
    </xf>
    <xf numFmtId="166" fontId="0" fillId="0" borderId="54" xfId="0" applyNumberFormat="1" applyBorder="1" applyAlignment="1">
      <alignment horizontal="center"/>
    </xf>
    <xf numFmtId="20" fontId="0" fillId="0" borderId="47" xfId="0" applyNumberFormat="1" applyBorder="1" applyAlignment="1">
      <alignment horizontal="center"/>
    </xf>
    <xf numFmtId="20" fontId="0" fillId="0" borderId="54" xfId="0" applyNumberFormat="1" applyBorder="1" applyAlignment="1">
      <alignment horizontal="center"/>
    </xf>
    <xf numFmtId="166" fontId="0" fillId="0" borderId="67" xfId="0" applyNumberFormat="1" applyBorder="1" applyAlignment="1">
      <alignment horizontal="center"/>
    </xf>
    <xf numFmtId="166" fontId="0" fillId="0" borderId="68" xfId="0" applyNumberFormat="1" applyBorder="1" applyAlignment="1">
      <alignment horizontal="center"/>
    </xf>
    <xf numFmtId="20" fontId="0" fillId="0" borderId="67" xfId="0" applyNumberFormat="1" applyBorder="1" applyAlignment="1">
      <alignment horizontal="center"/>
    </xf>
    <xf numFmtId="20" fontId="0" fillId="0" borderId="6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6" fontId="0" fillId="0" borderId="53" xfId="0" applyNumberFormat="1" applyBorder="1" applyAlignment="1">
      <alignment horizontal="center" vertical="center"/>
    </xf>
    <xf numFmtId="166" fontId="0" fillId="0" borderId="67" xfId="0" applyNumberFormat="1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166" fontId="0" fillId="0" borderId="53" xfId="0" applyNumberFormat="1" applyBorder="1" applyAlignment="1">
      <alignment horizontal="center"/>
    </xf>
    <xf numFmtId="166" fontId="0" fillId="0" borderId="51" xfId="0" applyNumberFormat="1" applyBorder="1" applyAlignment="1">
      <alignment horizontal="center"/>
    </xf>
    <xf numFmtId="20" fontId="0" fillId="0" borderId="60" xfId="0" applyNumberFormat="1" applyBorder="1" applyAlignment="1">
      <alignment horizontal="center"/>
    </xf>
    <xf numFmtId="20" fontId="0" fillId="0" borderId="53" xfId="0" applyNumberFormat="1" applyBorder="1" applyAlignment="1">
      <alignment horizontal="center"/>
    </xf>
    <xf numFmtId="20" fontId="0" fillId="0" borderId="51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77" xfId="0" applyBorder="1"/>
    <xf numFmtId="0" fontId="7" fillId="0" borderId="60" xfId="0" applyFont="1" applyBorder="1"/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0" fillId="0" borderId="79" xfId="0" applyBorder="1"/>
    <xf numFmtId="0" fontId="0" fillId="0" borderId="80" xfId="0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1" xfId="0" applyFill="1" applyBorder="1"/>
    <xf numFmtId="165" fontId="0" fillId="0" borderId="67" xfId="0" applyNumberFormat="1" applyBorder="1" applyAlignment="1">
      <alignment horizontal="center"/>
    </xf>
    <xf numFmtId="165" fontId="0" fillId="0" borderId="68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77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wrapText="1"/>
    </xf>
    <xf numFmtId="164" fontId="0" fillId="0" borderId="0" xfId="0" applyNumberFormat="1"/>
    <xf numFmtId="165" fontId="18" fillId="0" borderId="47" xfId="0" applyNumberFormat="1" applyFont="1" applyBorder="1" applyAlignment="1">
      <alignment horizontal="center" vertical="center"/>
    </xf>
    <xf numFmtId="165" fontId="18" fillId="0" borderId="77" xfId="0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wrapText="1"/>
    </xf>
    <xf numFmtId="1" fontId="18" fillId="0" borderId="47" xfId="0" applyNumberFormat="1" applyFont="1" applyBorder="1" applyAlignment="1">
      <alignment horizontal="center" vertical="center"/>
    </xf>
    <xf numFmtId="0" fontId="13" fillId="4" borderId="53" xfId="3" applyFont="1" applyFill="1" applyBorder="1" applyAlignment="1">
      <alignment horizontal="left" vertical="center"/>
    </xf>
    <xf numFmtId="0" fontId="13" fillId="4" borderId="51" xfId="3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13" fillId="4" borderId="60" xfId="3" applyFont="1" applyFill="1" applyBorder="1" applyAlignment="1">
      <alignment horizontal="left" vertical="center"/>
    </xf>
    <xf numFmtId="167" fontId="0" fillId="0" borderId="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17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/>
    </xf>
    <xf numFmtId="167" fontId="0" fillId="0" borderId="29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33" fillId="0" borderId="1" xfId="0" applyFont="1" applyBorder="1"/>
    <xf numFmtId="0" fontId="33" fillId="0" borderId="2" xfId="0" applyFont="1" applyBorder="1"/>
    <xf numFmtId="0" fontId="33" fillId="0" borderId="3" xfId="0" applyFont="1" applyBorder="1"/>
    <xf numFmtId="3" fontId="0" fillId="0" borderId="47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62" xfId="0" applyNumberFormat="1" applyBorder="1"/>
    <xf numFmtId="3" fontId="0" fillId="0" borderId="53" xfId="0" applyNumberFormat="1" applyBorder="1"/>
    <xf numFmtId="3" fontId="0" fillId="0" borderId="67" xfId="0" applyNumberFormat="1" applyBorder="1"/>
    <xf numFmtId="3" fontId="0" fillId="0" borderId="51" xfId="0" applyNumberFormat="1" applyBorder="1"/>
    <xf numFmtId="3" fontId="0" fillId="0" borderId="54" xfId="0" applyNumberFormat="1" applyBorder="1"/>
    <xf numFmtId="3" fontId="0" fillId="0" borderId="68" xfId="0" applyNumberFormat="1" applyBorder="1"/>
    <xf numFmtId="0" fontId="0" fillId="6" borderId="0" xfId="0" applyFill="1" applyAlignment="1">
      <alignment horizontal="center"/>
    </xf>
    <xf numFmtId="0" fontId="1" fillId="0" borderId="0" xfId="8"/>
    <xf numFmtId="0" fontId="1" fillId="0" borderId="0" xfId="8" applyAlignment="1">
      <alignment horizontal="center" vertical="center"/>
    </xf>
    <xf numFmtId="165" fontId="38" fillId="0" borderId="47" xfId="8" applyNumberFormat="1" applyFont="1" applyBorder="1" applyAlignment="1">
      <alignment horizontal="center" vertical="center"/>
    </xf>
    <xf numFmtId="165" fontId="38" fillId="0" borderId="0" xfId="8" applyNumberFormat="1" applyFont="1" applyAlignment="1">
      <alignment horizontal="center" vertical="center"/>
    </xf>
    <xf numFmtId="21" fontId="38" fillId="0" borderId="0" xfId="8" applyNumberFormat="1" applyFont="1" applyAlignment="1">
      <alignment horizontal="center" vertical="center"/>
    </xf>
    <xf numFmtId="168" fontId="38" fillId="0" borderId="0" xfId="8" applyNumberFormat="1" applyFont="1" applyAlignment="1">
      <alignment horizontal="center" vertical="center"/>
    </xf>
    <xf numFmtId="21" fontId="1" fillId="0" borderId="0" xfId="8" applyNumberFormat="1" applyAlignment="1">
      <alignment horizontal="center" vertical="center"/>
    </xf>
    <xf numFmtId="0" fontId="34" fillId="0" borderId="0" xfId="8" applyFont="1" applyAlignment="1">
      <alignment horizontal="center" vertical="center"/>
    </xf>
    <xf numFmtId="0" fontId="39" fillId="0" borderId="0" xfId="8" applyFont="1"/>
    <xf numFmtId="168" fontId="1" fillId="0" borderId="0" xfId="8" applyNumberFormat="1" applyAlignment="1">
      <alignment horizontal="center" vertical="center"/>
    </xf>
    <xf numFmtId="0" fontId="5" fillId="11" borderId="9" xfId="8" applyFont="1" applyFill="1" applyBorder="1" applyAlignment="1">
      <alignment horizontal="right" vertical="top"/>
    </xf>
    <xf numFmtId="0" fontId="5" fillId="11" borderId="50" xfId="8" applyFont="1" applyFill="1" applyBorder="1" applyAlignment="1">
      <alignment horizontal="center" vertical="top"/>
    </xf>
    <xf numFmtId="0" fontId="25" fillId="0" borderId="52" xfId="8" applyFont="1" applyBorder="1" applyAlignment="1">
      <alignment horizontal="center" vertical="center"/>
    </xf>
    <xf numFmtId="0" fontId="25" fillId="0" borderId="50" xfId="8" applyFont="1" applyBorder="1" applyAlignment="1">
      <alignment horizontal="center" vertical="center"/>
    </xf>
    <xf numFmtId="0" fontId="5" fillId="0" borderId="0" xfId="8" applyFont="1" applyAlignment="1">
      <alignment vertical="top"/>
    </xf>
    <xf numFmtId="0" fontId="1" fillId="0" borderId="20" xfId="8" applyBorder="1"/>
    <xf numFmtId="0" fontId="1" fillId="0" borderId="81" xfId="8" applyBorder="1"/>
    <xf numFmtId="166" fontId="1" fillId="0" borderId="0" xfId="8" applyNumberFormat="1" applyAlignment="1">
      <alignment horizontal="center" vertical="center"/>
    </xf>
    <xf numFmtId="166" fontId="1" fillId="0" borderId="0" xfId="8" applyNumberFormat="1"/>
    <xf numFmtId="0" fontId="1" fillId="0" borderId="53" xfId="8" applyBorder="1"/>
    <xf numFmtId="0" fontId="1" fillId="0" borderId="48" xfId="8" applyBorder="1"/>
    <xf numFmtId="21" fontId="1" fillId="0" borderId="0" xfId="8" applyNumberFormat="1"/>
    <xf numFmtId="21" fontId="1" fillId="0" borderId="0" xfId="8" applyNumberFormat="1" applyAlignment="1">
      <alignment horizontal="center"/>
    </xf>
    <xf numFmtId="0" fontId="1" fillId="0" borderId="51" xfId="8" applyBorder="1"/>
    <xf numFmtId="0" fontId="1" fillId="0" borderId="65" xfId="8" applyBorder="1"/>
    <xf numFmtId="0" fontId="25" fillId="0" borderId="55" xfId="8" applyFont="1" applyBorder="1" applyAlignment="1">
      <alignment horizontal="center" vertical="center"/>
    </xf>
    <xf numFmtId="0" fontId="5" fillId="0" borderId="0" xfId="8" applyFont="1" applyAlignment="1">
      <alignment horizontal="right" vertical="top"/>
    </xf>
    <xf numFmtId="0" fontId="1" fillId="0" borderId="37" xfId="8" applyBorder="1"/>
    <xf numFmtId="0" fontId="1" fillId="0" borderId="60" xfId="8" applyBorder="1"/>
    <xf numFmtId="20" fontId="1" fillId="0" borderId="0" xfId="8" applyNumberFormat="1" applyAlignment="1">
      <alignment horizontal="center" vertical="center"/>
    </xf>
    <xf numFmtId="20" fontId="1" fillId="0" borderId="0" xfId="8" applyNumberFormat="1"/>
    <xf numFmtId="0" fontId="1" fillId="0" borderId="18" xfId="8" applyBorder="1"/>
    <xf numFmtId="0" fontId="1" fillId="0" borderId="45" xfId="8" applyBorder="1"/>
    <xf numFmtId="0" fontId="1" fillId="0" borderId="6" xfId="8" applyBorder="1"/>
    <xf numFmtId="0" fontId="1" fillId="0" borderId="62" xfId="8" applyBorder="1"/>
    <xf numFmtId="0" fontId="1" fillId="0" borderId="67" xfId="8" applyBorder="1"/>
    <xf numFmtId="0" fontId="1" fillId="0" borderId="30" xfId="8" applyBorder="1"/>
    <xf numFmtId="0" fontId="1" fillId="0" borderId="68" xfId="8" applyBorder="1"/>
    <xf numFmtId="0" fontId="5" fillId="11" borderId="1" xfId="8" applyFont="1" applyFill="1" applyBorder="1" applyAlignment="1">
      <alignment horizontal="right" vertical="top"/>
    </xf>
    <xf numFmtId="0" fontId="5" fillId="11" borderId="63" xfId="8" applyFont="1" applyFill="1" applyBorder="1" applyAlignment="1">
      <alignment horizontal="center" vertical="top"/>
    </xf>
    <xf numFmtId="10" fontId="0" fillId="0" borderId="0" xfId="9" applyNumberFormat="1" applyFont="1" applyAlignment="1">
      <alignment horizontal="center" vertical="center"/>
    </xf>
    <xf numFmtId="0" fontId="25" fillId="0" borderId="14" xfId="8" applyFont="1" applyBorder="1" applyAlignment="1">
      <alignment horizontal="center" vertical="center"/>
    </xf>
    <xf numFmtId="0" fontId="25" fillId="0" borderId="2" xfId="8" applyFont="1" applyBorder="1" applyAlignment="1">
      <alignment horizontal="center" vertical="center"/>
    </xf>
    <xf numFmtId="0" fontId="25" fillId="0" borderId="15" xfId="8" applyFont="1" applyBorder="1" applyAlignment="1">
      <alignment horizontal="center" vertical="center"/>
    </xf>
    <xf numFmtId="0" fontId="25" fillId="0" borderId="16" xfId="8" applyFont="1" applyBorder="1" applyAlignment="1">
      <alignment horizontal="center" vertical="center"/>
    </xf>
    <xf numFmtId="0" fontId="1" fillId="0" borderId="81" xfId="8" applyBorder="1" applyAlignment="1">
      <alignment horizontal="center"/>
    </xf>
    <xf numFmtId="168" fontId="1" fillId="0" borderId="60" xfId="8" applyNumberFormat="1" applyBorder="1" applyAlignment="1">
      <alignment horizontal="center"/>
    </xf>
    <xf numFmtId="168" fontId="1" fillId="0" borderId="61" xfId="8" applyNumberFormat="1" applyBorder="1" applyAlignment="1">
      <alignment horizontal="center"/>
    </xf>
    <xf numFmtId="168" fontId="1" fillId="0" borderId="62" xfId="8" applyNumberFormat="1" applyBorder="1" applyAlignment="1">
      <alignment horizontal="center"/>
    </xf>
    <xf numFmtId="0" fontId="1" fillId="0" borderId="48" xfId="8" applyBorder="1" applyAlignment="1">
      <alignment horizontal="center"/>
    </xf>
    <xf numFmtId="168" fontId="1" fillId="0" borderId="53" xfId="8" applyNumberFormat="1" applyBorder="1" applyAlignment="1">
      <alignment horizontal="center"/>
    </xf>
    <xf numFmtId="168" fontId="1" fillId="0" borderId="47" xfId="8" applyNumberFormat="1" applyBorder="1" applyAlignment="1">
      <alignment horizontal="center"/>
    </xf>
    <xf numFmtId="168" fontId="1" fillId="0" borderId="67" xfId="8" applyNumberFormat="1" applyBorder="1" applyAlignment="1">
      <alignment horizontal="center"/>
    </xf>
    <xf numFmtId="0" fontId="1" fillId="0" borderId="23" xfId="8" applyBorder="1"/>
    <xf numFmtId="0" fontId="1" fillId="0" borderId="65" xfId="8" applyBorder="1" applyAlignment="1">
      <alignment horizontal="center"/>
    </xf>
    <xf numFmtId="0" fontId="1" fillId="0" borderId="0" xfId="8" applyAlignment="1">
      <alignment horizontal="center"/>
    </xf>
    <xf numFmtId="20" fontId="1" fillId="0" borderId="0" xfId="8" applyNumberFormat="1" applyAlignment="1">
      <alignment horizontal="center"/>
    </xf>
    <xf numFmtId="0" fontId="8" fillId="0" borderId="60" xfId="8" applyFont="1" applyBorder="1"/>
    <xf numFmtId="0" fontId="8" fillId="0" borderId="64" xfId="8" applyFont="1" applyBorder="1" applyAlignment="1">
      <alignment horizontal="center"/>
    </xf>
    <xf numFmtId="0" fontId="8" fillId="0" borderId="53" xfId="8" applyFont="1" applyBorder="1"/>
    <xf numFmtId="0" fontId="8" fillId="0" borderId="48" xfId="8" applyFont="1" applyBorder="1" applyAlignment="1">
      <alignment horizontal="center"/>
    </xf>
    <xf numFmtId="168" fontId="1" fillId="0" borderId="53" xfId="8" applyNumberFormat="1" applyBorder="1"/>
    <xf numFmtId="168" fontId="1" fillId="0" borderId="47" xfId="8" applyNumberFormat="1" applyBorder="1"/>
    <xf numFmtId="168" fontId="1" fillId="0" borderId="67" xfId="8" applyNumberFormat="1" applyBorder="1"/>
    <xf numFmtId="0" fontId="8" fillId="0" borderId="51" xfId="8" applyFont="1" applyBorder="1"/>
    <xf numFmtId="0" fontId="8" fillId="0" borderId="65" xfId="8" applyFont="1" applyBorder="1" applyAlignment="1">
      <alignment horizontal="center"/>
    </xf>
    <xf numFmtId="168" fontId="1" fillId="0" borderId="0" xfId="8" applyNumberFormat="1"/>
    <xf numFmtId="0" fontId="40" fillId="0" borderId="0" xfId="8" applyFont="1"/>
    <xf numFmtId="0" fontId="34" fillId="0" borderId="0" xfId="8" applyFont="1"/>
    <xf numFmtId="169" fontId="1" fillId="0" borderId="0" xfId="8" applyNumberFormat="1"/>
    <xf numFmtId="0" fontId="1" fillId="0" borderId="39" xfId="8" applyBorder="1"/>
    <xf numFmtId="169" fontId="1" fillId="0" borderId="39" xfId="8" applyNumberFormat="1" applyBorder="1"/>
    <xf numFmtId="0" fontId="6" fillId="0" borderId="0" xfId="8" applyFont="1"/>
    <xf numFmtId="0" fontId="1" fillId="0" borderId="4" xfId="8" applyBorder="1"/>
    <xf numFmtId="21" fontId="1" fillId="0" borderId="5" xfId="8" applyNumberFormat="1" applyBorder="1"/>
    <xf numFmtId="21" fontId="1" fillId="0" borderId="8" xfId="8" applyNumberFormat="1" applyBorder="1"/>
    <xf numFmtId="0" fontId="1" fillId="12" borderId="0" xfId="8" applyFill="1"/>
    <xf numFmtId="0" fontId="1" fillId="3" borderId="0" xfId="8" applyFill="1"/>
    <xf numFmtId="0" fontId="1" fillId="5" borderId="0" xfId="8" applyFill="1"/>
    <xf numFmtId="0" fontId="1" fillId="13" borderId="0" xfId="8" applyFill="1"/>
    <xf numFmtId="0" fontId="1" fillId="0" borderId="0" xfId="8" applyAlignment="1">
      <alignment vertical="center"/>
    </xf>
    <xf numFmtId="0" fontId="1" fillId="14" borderId="0" xfId="8" applyFill="1"/>
    <xf numFmtId="0" fontId="5" fillId="0" borderId="0" xfId="8" applyFont="1" applyAlignment="1">
      <alignment vertical="center"/>
    </xf>
    <xf numFmtId="0" fontId="1" fillId="0" borderId="0" xfId="8" applyAlignment="1">
      <alignment horizontal="left" vertical="center"/>
    </xf>
    <xf numFmtId="0" fontId="17" fillId="10" borderId="0" xfId="8" applyFont="1" applyFill="1" applyAlignment="1">
      <alignment vertical="center"/>
    </xf>
    <xf numFmtId="0" fontId="41" fillId="0" borderId="0" xfId="8" applyFont="1" applyAlignment="1">
      <alignment vertical="center"/>
    </xf>
    <xf numFmtId="0" fontId="17" fillId="0" borderId="40" xfId="8" applyFont="1" applyBorder="1" applyAlignment="1">
      <alignment vertical="center"/>
    </xf>
    <xf numFmtId="0" fontId="1" fillId="0" borderId="24" xfId="8" applyBorder="1"/>
    <xf numFmtId="20" fontId="1" fillId="0" borderId="24" xfId="8" applyNumberFormat="1" applyBorder="1"/>
    <xf numFmtId="0" fontId="17" fillId="10" borderId="24" xfId="8" applyFont="1" applyFill="1" applyBorder="1" applyAlignment="1">
      <alignment vertical="center"/>
    </xf>
    <xf numFmtId="0" fontId="1" fillId="0" borderId="82" xfId="8" applyBorder="1"/>
    <xf numFmtId="0" fontId="1" fillId="0" borderId="43" xfId="8" applyBorder="1"/>
    <xf numFmtId="20" fontId="1" fillId="12" borderId="24" xfId="8" applyNumberFormat="1" applyFill="1" applyBorder="1"/>
    <xf numFmtId="0" fontId="1" fillId="0" borderId="21" xfId="8" applyBorder="1"/>
    <xf numFmtId="20" fontId="1" fillId="12" borderId="21" xfId="8" applyNumberFormat="1" applyFill="1" applyBorder="1"/>
    <xf numFmtId="20" fontId="1" fillId="0" borderId="21" xfId="8" applyNumberFormat="1" applyBorder="1"/>
    <xf numFmtId="0" fontId="1" fillId="0" borderId="83" xfId="8" applyBorder="1"/>
    <xf numFmtId="0" fontId="1" fillId="0" borderId="27" xfId="8" applyBorder="1"/>
    <xf numFmtId="20" fontId="1" fillId="12" borderId="27" xfId="8" applyNumberFormat="1" applyFill="1" applyBorder="1"/>
    <xf numFmtId="20" fontId="1" fillId="0" borderId="27" xfId="8" applyNumberFormat="1" applyBorder="1"/>
    <xf numFmtId="0" fontId="1" fillId="0" borderId="47" xfId="8" applyBorder="1"/>
    <xf numFmtId="21" fontId="1" fillId="0" borderId="61" xfId="8" applyNumberFormat="1" applyBorder="1" applyAlignment="1">
      <alignment horizontal="center" vertical="center"/>
    </xf>
    <xf numFmtId="168" fontId="16" fillId="0" borderId="47" xfId="8" applyNumberFormat="1" applyFont="1" applyBorder="1" applyAlignment="1">
      <alignment horizontal="center"/>
    </xf>
    <xf numFmtId="168" fontId="1" fillId="0" borderId="51" xfId="8" applyNumberFormat="1" applyBorder="1" applyAlignment="1">
      <alignment horizontal="center"/>
    </xf>
    <xf numFmtId="168" fontId="1" fillId="0" borderId="54" xfId="8" applyNumberFormat="1" applyBorder="1" applyAlignment="1">
      <alignment horizontal="center"/>
    </xf>
    <xf numFmtId="168" fontId="1" fillId="0" borderId="68" xfId="8" applyNumberFormat="1" applyBorder="1" applyAlignment="1">
      <alignment horizontal="center"/>
    </xf>
    <xf numFmtId="168" fontId="1" fillId="0" borderId="53" xfId="8" applyNumberFormat="1" applyBorder="1" applyAlignment="1">
      <alignment horizontal="center" vertical="center"/>
    </xf>
    <xf numFmtId="168" fontId="1" fillId="0" borderId="47" xfId="8" applyNumberFormat="1" applyBorder="1" applyAlignment="1">
      <alignment horizontal="center" vertical="center"/>
    </xf>
    <xf numFmtId="168" fontId="1" fillId="0" borderId="67" xfId="8" applyNumberFormat="1" applyBorder="1" applyAlignment="1">
      <alignment horizontal="center" vertical="center"/>
    </xf>
    <xf numFmtId="21" fontId="1" fillId="0" borderId="47" xfId="8" applyNumberFormat="1" applyBorder="1" applyAlignment="1">
      <alignment horizontal="center" vertical="center"/>
    </xf>
    <xf numFmtId="21" fontId="1" fillId="0" borderId="49" xfId="8" applyNumberFormat="1" applyBorder="1" applyAlignment="1">
      <alignment horizontal="center" vertical="center"/>
    </xf>
    <xf numFmtId="21" fontId="1" fillId="0" borderId="67" xfId="8" applyNumberFormat="1" applyBorder="1" applyAlignment="1">
      <alignment horizontal="center" vertical="center"/>
    </xf>
    <xf numFmtId="21" fontId="1" fillId="0" borderId="58" xfId="8" applyNumberFormat="1" applyBorder="1" applyAlignment="1">
      <alignment horizontal="center" vertical="center"/>
    </xf>
    <xf numFmtId="21" fontId="1" fillId="0" borderId="53" xfId="8" applyNumberFormat="1" applyBorder="1" applyAlignment="1">
      <alignment horizontal="center" vertical="center"/>
    </xf>
    <xf numFmtId="21" fontId="1" fillId="0" borderId="51" xfId="8" applyNumberForma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25" fillId="0" borderId="66" xfId="8" applyFont="1" applyBorder="1" applyAlignment="1">
      <alignment horizontal="center" vertical="center"/>
    </xf>
    <xf numFmtId="21" fontId="1" fillId="0" borderId="47" xfId="8" applyNumberFormat="1" applyBorder="1" applyAlignment="1">
      <alignment horizontal="center"/>
    </xf>
    <xf numFmtId="21" fontId="1" fillId="0" borderId="62" xfId="8" applyNumberFormat="1" applyBorder="1" applyAlignment="1">
      <alignment horizontal="center" vertical="center"/>
    </xf>
    <xf numFmtId="21" fontId="1" fillId="0" borderId="67" xfId="8" applyNumberFormat="1" applyBorder="1" applyAlignment="1">
      <alignment horizontal="center"/>
    </xf>
    <xf numFmtId="21" fontId="1" fillId="0" borderId="54" xfId="8" applyNumberFormat="1" applyBorder="1" applyAlignment="1">
      <alignment horizontal="center" vertical="center"/>
    </xf>
    <xf numFmtId="21" fontId="1" fillId="0" borderId="68" xfId="8" applyNumberFormat="1" applyBorder="1" applyAlignment="1">
      <alignment horizontal="center" vertical="center"/>
    </xf>
    <xf numFmtId="21" fontId="1" fillId="0" borderId="60" xfId="8" applyNumberFormat="1" applyBorder="1" applyAlignment="1">
      <alignment horizontal="center" vertical="center"/>
    </xf>
    <xf numFmtId="21" fontId="1" fillId="0" borderId="54" xfId="8" applyNumberFormat="1" applyBorder="1" applyAlignment="1">
      <alignment horizontal="center"/>
    </xf>
    <xf numFmtId="21" fontId="1" fillId="0" borderId="68" xfId="8" applyNumberFormat="1" applyBorder="1" applyAlignment="1">
      <alignment horizontal="center"/>
    </xf>
    <xf numFmtId="21" fontId="1" fillId="0" borderId="71" xfId="8" applyNumberFormat="1" applyBorder="1" applyAlignment="1">
      <alignment horizontal="center" vertical="center"/>
    </xf>
    <xf numFmtId="21" fontId="1" fillId="0" borderId="56" xfId="8" applyNumberFormat="1" applyBorder="1" applyAlignment="1">
      <alignment horizontal="center" vertical="center"/>
    </xf>
    <xf numFmtId="21" fontId="1" fillId="0" borderId="59" xfId="8" applyNumberFormat="1" applyBorder="1" applyAlignment="1">
      <alignment horizontal="center" vertical="center"/>
    </xf>
    <xf numFmtId="21" fontId="1" fillId="0" borderId="42" xfId="8" applyNumberFormat="1" applyBorder="1" applyAlignment="1">
      <alignment horizontal="center" vertical="center"/>
    </xf>
    <xf numFmtId="21" fontId="1" fillId="0" borderId="41" xfId="8" applyNumberFormat="1" applyBorder="1" applyAlignment="1">
      <alignment horizontal="center" vertical="center"/>
    </xf>
    <xf numFmtId="0" fontId="1" fillId="0" borderId="58" xfId="8" applyBorder="1"/>
    <xf numFmtId="0" fontId="1" fillId="0" borderId="49" xfId="8" applyBorder="1"/>
    <xf numFmtId="21" fontId="1" fillId="0" borderId="49" xfId="8" applyNumberFormat="1" applyBorder="1"/>
    <xf numFmtId="21" fontId="1" fillId="0" borderId="49" xfId="8" applyNumberFormat="1" applyBorder="1" applyAlignment="1">
      <alignment horizontal="center"/>
    </xf>
    <xf numFmtId="0" fontId="5" fillId="11" borderId="1" xfId="8" applyFont="1" applyFill="1" applyBorder="1" applyAlignment="1">
      <alignment horizontal="center" vertical="top"/>
    </xf>
    <xf numFmtId="21" fontId="1" fillId="0" borderId="56" xfId="8" applyNumberFormat="1" applyBorder="1" applyAlignment="1">
      <alignment horizontal="center"/>
    </xf>
    <xf numFmtId="0" fontId="5" fillId="11" borderId="16" xfId="8" applyFont="1" applyFill="1" applyBorder="1" applyAlignment="1">
      <alignment horizontal="center" vertical="top"/>
    </xf>
    <xf numFmtId="0" fontId="8" fillId="0" borderId="62" xfId="8" applyFont="1" applyBorder="1" applyAlignment="1">
      <alignment horizontal="center"/>
    </xf>
    <xf numFmtId="0" fontId="8" fillId="0" borderId="67" xfId="8" applyFont="1" applyBorder="1" applyAlignment="1">
      <alignment horizontal="center"/>
    </xf>
    <xf numFmtId="0" fontId="8" fillId="0" borderId="68" xfId="8" applyFont="1" applyBorder="1" applyAlignment="1">
      <alignment horizontal="center"/>
    </xf>
    <xf numFmtId="0" fontId="1" fillId="0" borderId="62" xfId="8" applyBorder="1" applyAlignment="1">
      <alignment horizontal="center"/>
    </xf>
    <xf numFmtId="0" fontId="1" fillId="0" borderId="67" xfId="8" applyBorder="1" applyAlignment="1">
      <alignment horizontal="center"/>
    </xf>
    <xf numFmtId="0" fontId="1" fillId="0" borderId="68" xfId="8" applyBorder="1" applyAlignment="1">
      <alignment horizontal="center"/>
    </xf>
    <xf numFmtId="170" fontId="1" fillId="0" borderId="0" xfId="8" applyNumberFormat="1" applyAlignment="1">
      <alignment horizontal="center" vertical="center"/>
    </xf>
    <xf numFmtId="0" fontId="35" fillId="0" borderId="12" xfId="8" applyFont="1" applyBorder="1" applyAlignment="1">
      <alignment horizontal="center" vertical="center" wrapText="1"/>
    </xf>
    <xf numFmtId="0" fontId="35" fillId="0" borderId="17" xfId="8" applyFont="1" applyBorder="1" applyAlignment="1">
      <alignment horizontal="center" vertical="center" wrapText="1"/>
    </xf>
    <xf numFmtId="0" fontId="35" fillId="0" borderId="29" xfId="8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/>
    </xf>
    <xf numFmtId="0" fontId="21" fillId="0" borderId="11" xfId="8" applyFont="1" applyBorder="1" applyAlignment="1">
      <alignment horizontal="center"/>
    </xf>
    <xf numFmtId="0" fontId="21" fillId="0" borderId="1" xfId="8" applyFont="1" applyBorder="1" applyAlignment="1">
      <alignment horizontal="center"/>
    </xf>
    <xf numFmtId="0" fontId="21" fillId="0" borderId="3" xfId="8" applyFont="1" applyBorder="1" applyAlignment="1">
      <alignment horizontal="center"/>
    </xf>
    <xf numFmtId="0" fontId="5" fillId="0" borderId="9" xfId="8" applyFont="1" applyBorder="1" applyAlignment="1">
      <alignment horizontal="center"/>
    </xf>
    <xf numFmtId="0" fontId="5" fillId="0" borderId="11" xfId="8" applyFont="1" applyBorder="1" applyAlignment="1">
      <alignment horizontal="center"/>
    </xf>
    <xf numFmtId="0" fontId="16" fillId="0" borderId="47" xfId="8" applyFont="1" applyBorder="1" applyAlignment="1">
      <alignment horizontal="center"/>
    </xf>
    <xf numFmtId="0" fontId="1" fillId="0" borderId="60" xfId="8" applyBorder="1" applyAlignment="1">
      <alignment horizontal="center" vertical="center"/>
    </xf>
    <xf numFmtId="0" fontId="1" fillId="0" borderId="61" xfId="8" applyBorder="1" applyAlignment="1">
      <alignment horizontal="center" vertical="center"/>
    </xf>
    <xf numFmtId="0" fontId="1" fillId="0" borderId="51" xfId="8" applyBorder="1" applyAlignment="1">
      <alignment horizontal="center" vertical="center"/>
    </xf>
    <xf numFmtId="0" fontId="1" fillId="0" borderId="54" xfId="8" applyBorder="1" applyAlignment="1">
      <alignment horizontal="center" vertical="center"/>
    </xf>
    <xf numFmtId="21" fontId="1" fillId="0" borderId="61" xfId="8" applyNumberFormat="1" applyBorder="1" applyAlignment="1">
      <alignment horizontal="center" vertical="center"/>
    </xf>
    <xf numFmtId="0" fontId="1" fillId="0" borderId="62" xfId="8" applyBorder="1" applyAlignment="1">
      <alignment horizontal="center" vertical="center"/>
    </xf>
    <xf numFmtId="0" fontId="1" fillId="0" borderId="68" xfId="8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4" borderId="9" xfId="2" applyFont="1" applyFill="1" applyBorder="1" applyAlignment="1">
      <alignment horizontal="left" vertical="center"/>
    </xf>
    <xf numFmtId="0" fontId="12" fillId="4" borderId="10" xfId="2" applyFont="1" applyFill="1" applyBorder="1" applyAlignment="1">
      <alignment horizontal="left" vertical="center"/>
    </xf>
    <xf numFmtId="0" fontId="12" fillId="4" borderId="11" xfId="2" applyFont="1" applyFill="1" applyBorder="1" applyAlignment="1">
      <alignment horizontal="left" vertical="center"/>
    </xf>
    <xf numFmtId="0" fontId="4" fillId="4" borderId="61" xfId="1" applyFill="1" applyBorder="1" applyAlignment="1">
      <alignment horizontal="center" vertical="center"/>
    </xf>
    <xf numFmtId="0" fontId="4" fillId="4" borderId="64" xfId="1" applyFill="1" applyBorder="1" applyAlignment="1">
      <alignment horizontal="center" vertical="center"/>
    </xf>
    <xf numFmtId="0" fontId="4" fillId="4" borderId="47" xfId="1" applyFill="1" applyBorder="1" applyAlignment="1">
      <alignment horizontal="center" vertical="center"/>
    </xf>
    <xf numFmtId="0" fontId="4" fillId="4" borderId="48" xfId="1" applyFill="1" applyBorder="1" applyAlignment="1">
      <alignment horizontal="center" vertical="center"/>
    </xf>
    <xf numFmtId="0" fontId="4" fillId="4" borderId="54" xfId="1" applyFill="1" applyBorder="1" applyAlignment="1">
      <alignment horizontal="center" vertical="center"/>
    </xf>
    <xf numFmtId="0" fontId="4" fillId="4" borderId="65" xfId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6" fontId="8" fillId="0" borderId="24" xfId="0" applyNumberFormat="1" applyFont="1" applyBorder="1" applyAlignment="1">
      <alignment horizontal="center"/>
    </xf>
    <xf numFmtId="166" fontId="8" fillId="0" borderId="27" xfId="0" applyNumberFormat="1" applyFont="1" applyBorder="1" applyAlignment="1">
      <alignment horizontal="center"/>
    </xf>
    <xf numFmtId="166" fontId="8" fillId="0" borderId="2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6" fillId="10" borderId="38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/>
    </xf>
    <xf numFmtId="20" fontId="10" fillId="0" borderId="27" xfId="0" applyNumberFormat="1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20" fontId="8" fillId="0" borderId="24" xfId="0" applyNumberFormat="1" applyFont="1" applyBorder="1" applyAlignment="1">
      <alignment horizontal="center"/>
    </xf>
    <xf numFmtId="20" fontId="8" fillId="0" borderId="27" xfId="0" applyNumberFormat="1" applyFont="1" applyBorder="1" applyAlignment="1">
      <alignment horizontal="center"/>
    </xf>
    <xf numFmtId="20" fontId="8" fillId="0" borderId="21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166" fontId="8" fillId="0" borderId="24" xfId="0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166" fontId="10" fillId="0" borderId="25" xfId="0" applyNumberFormat="1" applyFont="1" applyBorder="1" applyAlignment="1">
      <alignment horizontal="center"/>
    </xf>
    <xf numFmtId="166" fontId="10" fillId="0" borderId="28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7" fontId="0" fillId="10" borderId="2" xfId="0" applyNumberFormat="1" applyFill="1" applyBorder="1" applyAlignment="1">
      <alignment horizontal="center" vertical="center"/>
    </xf>
    <xf numFmtId="167" fontId="0" fillId="10" borderId="0" xfId="0" applyNumberFormat="1" applyFill="1" applyAlignment="1">
      <alignment horizontal="center" vertical="center"/>
    </xf>
    <xf numFmtId="167" fontId="0" fillId="10" borderId="7" xfId="0" applyNumberFormat="1" applyFill="1" applyBorder="1" applyAlignment="1">
      <alignment horizontal="center" vertical="center"/>
    </xf>
    <xf numFmtId="167" fontId="0" fillId="3" borderId="3" xfId="0" applyNumberFormat="1" applyFill="1" applyBorder="1" applyAlignment="1">
      <alignment horizontal="center" vertical="center"/>
    </xf>
    <xf numFmtId="167" fontId="0" fillId="3" borderId="5" xfId="0" applyNumberFormat="1" applyFill="1" applyBorder="1" applyAlignment="1">
      <alignment horizontal="center" vertical="center"/>
    </xf>
    <xf numFmtId="167" fontId="0" fillId="3" borderId="8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166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16" fillId="3" borderId="58" xfId="0" applyFont="1" applyFill="1" applyBorder="1" applyAlignment="1">
      <alignment horizontal="center"/>
    </xf>
    <xf numFmtId="0" fontId="16" fillId="3" borderId="62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8" xfId="0" applyBorder="1" applyAlignment="1">
      <alignment horizontal="center"/>
    </xf>
    <xf numFmtId="166" fontId="0" fillId="0" borderId="2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0" fontId="31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165" fontId="0" fillId="0" borderId="47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6" fontId="10" fillId="0" borderId="24" xfId="0" applyNumberFormat="1" applyFont="1" applyBorder="1" applyAlignment="1">
      <alignment horizontal="center"/>
    </xf>
    <xf numFmtId="166" fontId="10" fillId="0" borderId="27" xfId="0" applyNumberFormat="1" applyFont="1" applyBorder="1" applyAlignment="1">
      <alignment horizontal="center"/>
    </xf>
    <xf numFmtId="166" fontId="10" fillId="0" borderId="3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2" fontId="0" fillId="3" borderId="35" xfId="0" applyNumberFormat="1" applyFill="1" applyBorder="1" applyAlignment="1">
      <alignment horizontal="center" vertical="center"/>
    </xf>
    <xf numFmtId="2" fontId="0" fillId="3" borderId="36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16" fillId="10" borderId="37" xfId="0" applyFont="1" applyFill="1" applyBorder="1" applyAlignment="1">
      <alignment horizontal="center"/>
    </xf>
    <xf numFmtId="0" fontId="16" fillId="10" borderId="5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78" xfId="0" applyBorder="1" applyAlignment="1">
      <alignment horizontal="center"/>
    </xf>
    <xf numFmtId="2" fontId="0" fillId="10" borderId="35" xfId="0" applyNumberFormat="1" applyFill="1" applyBorder="1" applyAlignment="1">
      <alignment horizontal="center" vertical="center"/>
    </xf>
    <xf numFmtId="2" fontId="0" fillId="10" borderId="36" xfId="0" applyNumberFormat="1" applyFill="1" applyBorder="1" applyAlignment="1">
      <alignment horizontal="center" vertical="center"/>
    </xf>
    <xf numFmtId="2" fontId="0" fillId="10" borderId="19" xfId="0" applyNumberFormat="1" applyFill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/>
    </xf>
    <xf numFmtId="20" fontId="10" fillId="0" borderId="21" xfId="0" applyNumberFormat="1" applyFont="1" applyBorder="1" applyAlignment="1">
      <alignment horizontal="center"/>
    </xf>
    <xf numFmtId="20" fontId="10" fillId="0" borderId="14" xfId="0" applyNumberFormat="1" applyFont="1" applyBorder="1" applyAlignment="1">
      <alignment horizontal="center"/>
    </xf>
    <xf numFmtId="20" fontId="10" fillId="0" borderId="26" xfId="0" applyNumberFormat="1" applyFont="1" applyBorder="1" applyAlignment="1">
      <alignment horizontal="center"/>
    </xf>
    <xf numFmtId="20" fontId="10" fillId="0" borderId="2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0">
    <cellStyle name="Normal" xfId="0" builtinId="0"/>
    <cellStyle name="Normal 2" xfId="1" xr:uid="{00000000-0005-0000-0000-000000000000}"/>
    <cellStyle name="Normal 2 2 2" xfId="4" xr:uid="{00000000-0005-0000-0000-000001000000}"/>
    <cellStyle name="Normal 2 3" xfId="3" xr:uid="{00000000-0005-0000-0000-000002000000}"/>
    <cellStyle name="Normal 3" xfId="6" xr:uid="{00000000-0005-0000-0000-000003000000}"/>
    <cellStyle name="Normal 4" xfId="7" xr:uid="{00000000-0005-0000-0000-000004000000}"/>
    <cellStyle name="Normal 5" xfId="8" xr:uid="{00000000-0005-0000-0000-000005000000}"/>
    <cellStyle name="Normálna 8" xfId="2" xr:uid="{00000000-0005-0000-0000-000007000000}"/>
    <cellStyle name="Percent 2" xfId="5" xr:uid="{00000000-0005-0000-0000-000008000000}"/>
    <cellStyle name="Percent 3" xfId="9" xr:uid="{00000000-0005-0000-0000-000009000000}"/>
  </cellStyles>
  <dxfs count="27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F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F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U112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3.28515625" style="245" customWidth="1"/>
    <col min="2" max="2" width="55.5703125" style="245" customWidth="1"/>
    <col min="3" max="3" width="16.5703125" style="246" customWidth="1"/>
    <col min="4" max="18" width="19" style="246" customWidth="1"/>
    <col min="19" max="16384" width="9.140625" style="245"/>
  </cols>
  <sheetData>
    <row r="1" spans="2:17" ht="15.75" thickBot="1" x14ac:dyDescent="0.3"/>
    <row r="2" spans="2:17" ht="52.5" customHeight="1" x14ac:dyDescent="0.25">
      <c r="B2" s="389" t="s">
        <v>180</v>
      </c>
    </row>
    <row r="3" spans="2:17" x14ac:dyDescent="0.25">
      <c r="B3" s="390"/>
    </row>
    <row r="4" spans="2:17" x14ac:dyDescent="0.25">
      <c r="B4" s="390"/>
    </row>
    <row r="5" spans="2:17" ht="15.75" thickBot="1" x14ac:dyDescent="0.3">
      <c r="B5" s="391"/>
    </row>
    <row r="6" spans="2:17" x14ac:dyDescent="0.25">
      <c r="C6" s="246" t="s">
        <v>132</v>
      </c>
    </row>
    <row r="7" spans="2:17" x14ac:dyDescent="0.25">
      <c r="B7" s="4" t="s">
        <v>1</v>
      </c>
      <c r="C7" s="247">
        <f>AVERAGE(C27:Q27)</f>
        <v>2.9166666666666674E-2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</row>
    <row r="8" spans="2:17" x14ac:dyDescent="0.25">
      <c r="B8" s="4" t="s">
        <v>2</v>
      </c>
      <c r="C8" s="247">
        <f t="shared" ref="C8:C9" si="0">AVERAGE(C28:Q28)</f>
        <v>0.12916666666666665</v>
      </c>
      <c r="D8" s="248"/>
    </row>
    <row r="9" spans="2:17" x14ac:dyDescent="0.25">
      <c r="B9" s="4" t="s">
        <v>3</v>
      </c>
      <c r="C9" s="247">
        <f t="shared" si="0"/>
        <v>-1.2500000000000011E-2</v>
      </c>
      <c r="D9" s="248"/>
    </row>
    <row r="11" spans="2:17" ht="15.75" thickBot="1" x14ac:dyDescent="0.3"/>
    <row r="12" spans="2:17" ht="51" customHeight="1" x14ac:dyDescent="0.25">
      <c r="B12" s="389" t="s">
        <v>179</v>
      </c>
    </row>
    <row r="13" spans="2:17" x14ac:dyDescent="0.25">
      <c r="B13" s="390"/>
    </row>
    <row r="14" spans="2:17" x14ac:dyDescent="0.25">
      <c r="B14" s="390"/>
    </row>
    <row r="15" spans="2:17" ht="15.75" thickBot="1" x14ac:dyDescent="0.3">
      <c r="B15" s="391"/>
    </row>
    <row r="16" spans="2:17" x14ac:dyDescent="0.25">
      <c r="C16" s="246" t="s">
        <v>132</v>
      </c>
    </row>
    <row r="17" spans="2:18" x14ac:dyDescent="0.25">
      <c r="B17" s="4" t="s">
        <v>5</v>
      </c>
      <c r="C17" s="247">
        <f>AVERAGE(C37:Q37)</f>
        <v>1.6666666666666663E-2</v>
      </c>
    </row>
    <row r="21" spans="2:18" ht="15.75" thickBot="1" x14ac:dyDescent="0.3"/>
    <row r="22" spans="2:18" ht="54.75" customHeight="1" x14ac:dyDescent="0.25">
      <c r="B22" s="389" t="s">
        <v>180</v>
      </c>
    </row>
    <row r="23" spans="2:18" x14ac:dyDescent="0.25">
      <c r="B23" s="390"/>
    </row>
    <row r="24" spans="2:18" x14ac:dyDescent="0.25">
      <c r="B24" s="390"/>
      <c r="D24" s="388"/>
    </row>
    <row r="25" spans="2:18" ht="15.75" thickBot="1" x14ac:dyDescent="0.3">
      <c r="B25" s="391"/>
    </row>
    <row r="27" spans="2:18" x14ac:dyDescent="0.25">
      <c r="B27" s="4" t="s">
        <v>1</v>
      </c>
      <c r="C27" s="248">
        <f>AVERAGE(C47,C51)</f>
        <v>2.9166666666666674E-2</v>
      </c>
      <c r="D27" s="248">
        <f t="shared" ref="D27:Q27" si="1">AVERAGE(D47,D51)</f>
        <v>2.9166666666666674E-2</v>
      </c>
      <c r="E27" s="248">
        <f t="shared" si="1"/>
        <v>2.9166666666666674E-2</v>
      </c>
      <c r="F27" s="248">
        <f t="shared" si="1"/>
        <v>2.9166666666666674E-2</v>
      </c>
      <c r="G27" s="248">
        <f t="shared" si="1"/>
        <v>2.9166666666666674E-2</v>
      </c>
      <c r="H27" s="248">
        <f t="shared" si="1"/>
        <v>2.9166666666666674E-2</v>
      </c>
      <c r="I27" s="248">
        <f t="shared" si="1"/>
        <v>2.9166666666666674E-2</v>
      </c>
      <c r="J27" s="248">
        <f t="shared" si="1"/>
        <v>2.9166666666666674E-2</v>
      </c>
      <c r="K27" s="248">
        <f t="shared" si="1"/>
        <v>2.9166666666666674E-2</v>
      </c>
      <c r="L27" s="248">
        <f t="shared" si="1"/>
        <v>2.9166666666666674E-2</v>
      </c>
      <c r="M27" s="248">
        <f t="shared" si="1"/>
        <v>2.9166666666666674E-2</v>
      </c>
      <c r="N27" s="248">
        <f t="shared" si="1"/>
        <v>2.9166666666666674E-2</v>
      </c>
      <c r="O27" s="248">
        <f t="shared" si="1"/>
        <v>2.9166666666666674E-2</v>
      </c>
      <c r="P27" s="248">
        <f t="shared" si="1"/>
        <v>2.9166666666666674E-2</v>
      </c>
      <c r="Q27" s="248">
        <f t="shared" si="1"/>
        <v>2.9166666666666674E-2</v>
      </c>
      <c r="R27" s="249"/>
    </row>
    <row r="28" spans="2:18" x14ac:dyDescent="0.25">
      <c r="B28" s="4" t="s">
        <v>2</v>
      </c>
      <c r="C28" s="248">
        <f t="shared" ref="C28" si="2">AVERAGE(C48,C52)</f>
        <v>0.12916666666666665</v>
      </c>
      <c r="D28" s="248">
        <f t="shared" ref="D28:Q28" si="3">AVERAGE(D48,D52)</f>
        <v>0.12916666666666665</v>
      </c>
      <c r="E28" s="248">
        <f t="shared" si="3"/>
        <v>0.12916666666666665</v>
      </c>
      <c r="F28" s="248">
        <f t="shared" si="3"/>
        <v>0.12916666666666665</v>
      </c>
      <c r="G28" s="248">
        <f t="shared" si="3"/>
        <v>0.12916666666666665</v>
      </c>
      <c r="H28" s="248">
        <f t="shared" si="3"/>
        <v>0.12916666666666665</v>
      </c>
      <c r="I28" s="248">
        <f t="shared" si="3"/>
        <v>0.12916666666666665</v>
      </c>
      <c r="J28" s="248">
        <f t="shared" si="3"/>
        <v>0.12916666666666665</v>
      </c>
      <c r="K28" s="248">
        <f t="shared" si="3"/>
        <v>0.12916666666666665</v>
      </c>
      <c r="L28" s="248">
        <f t="shared" si="3"/>
        <v>0.12916666666666665</v>
      </c>
      <c r="M28" s="248">
        <f t="shared" si="3"/>
        <v>0.12916666666666665</v>
      </c>
      <c r="N28" s="248">
        <f t="shared" si="3"/>
        <v>0.12916666666666665</v>
      </c>
      <c r="O28" s="248">
        <f t="shared" si="3"/>
        <v>0.12916666666666665</v>
      </c>
      <c r="P28" s="248">
        <f t="shared" si="3"/>
        <v>0.12916666666666665</v>
      </c>
      <c r="Q28" s="248">
        <f t="shared" si="3"/>
        <v>0.12916666666666665</v>
      </c>
    </row>
    <row r="29" spans="2:18" x14ac:dyDescent="0.25">
      <c r="B29" s="4" t="s">
        <v>3</v>
      </c>
      <c r="C29" s="248"/>
      <c r="D29" s="248">
        <f t="shared" ref="D29:Q29" si="4">AVERAGE(D49,D53)</f>
        <v>-1.2500000000000011E-2</v>
      </c>
      <c r="E29" s="248">
        <f t="shared" si="4"/>
        <v>-1.2500000000000011E-2</v>
      </c>
      <c r="F29" s="248">
        <f t="shared" si="4"/>
        <v>-1.2500000000000011E-2</v>
      </c>
      <c r="G29" s="248">
        <f t="shared" si="4"/>
        <v>-1.2500000000000011E-2</v>
      </c>
      <c r="H29" s="248">
        <f t="shared" si="4"/>
        <v>-1.2500000000000011E-2</v>
      </c>
      <c r="I29" s="248">
        <f t="shared" si="4"/>
        <v>-1.2500000000000011E-2</v>
      </c>
      <c r="J29" s="248">
        <f t="shared" si="4"/>
        <v>-1.2500000000000011E-2</v>
      </c>
      <c r="K29" s="248">
        <f t="shared" si="4"/>
        <v>-1.2500000000000011E-2</v>
      </c>
      <c r="L29" s="248">
        <f t="shared" si="4"/>
        <v>-1.2500000000000011E-2</v>
      </c>
      <c r="M29" s="248">
        <f t="shared" si="4"/>
        <v>-1.2500000000000011E-2</v>
      </c>
      <c r="N29" s="248">
        <f t="shared" si="4"/>
        <v>-1.2500000000000011E-2</v>
      </c>
      <c r="O29" s="248">
        <f t="shared" si="4"/>
        <v>-1.2500000000000011E-2</v>
      </c>
      <c r="P29" s="248">
        <f t="shared" si="4"/>
        <v>-1.2500000000000011E-2</v>
      </c>
      <c r="Q29" s="248">
        <f t="shared" si="4"/>
        <v>-1.2500000000000011E-2</v>
      </c>
    </row>
    <row r="31" spans="2:18" ht="15.75" thickBot="1" x14ac:dyDescent="0.3"/>
    <row r="32" spans="2:18" ht="50.25" customHeight="1" x14ac:dyDescent="0.25">
      <c r="B32" s="389" t="s">
        <v>179</v>
      </c>
    </row>
    <row r="33" spans="2:18" x14ac:dyDescent="0.25">
      <c r="B33" s="390"/>
    </row>
    <row r="34" spans="2:18" x14ac:dyDescent="0.25">
      <c r="B34" s="390"/>
    </row>
    <row r="35" spans="2:18" ht="15.75" thickBot="1" x14ac:dyDescent="0.3">
      <c r="B35" s="391"/>
    </row>
    <row r="37" spans="2:18" x14ac:dyDescent="0.25">
      <c r="B37" s="4" t="s">
        <v>5</v>
      </c>
      <c r="C37" s="248">
        <f>AVERAGE(C62,C64)</f>
        <v>1.6666666666666663E-2</v>
      </c>
      <c r="D37" s="248">
        <f t="shared" ref="D37:Q37" si="5">AVERAGE(D62,D64)</f>
        <v>1.6666666666666663E-2</v>
      </c>
      <c r="E37" s="248">
        <f t="shared" si="5"/>
        <v>1.6666666666666663E-2</v>
      </c>
      <c r="F37" s="248">
        <f t="shared" si="5"/>
        <v>1.6666666666666663E-2</v>
      </c>
      <c r="G37" s="248">
        <f t="shared" si="5"/>
        <v>1.6666666666666663E-2</v>
      </c>
      <c r="H37" s="248">
        <f t="shared" si="5"/>
        <v>1.6666666666666663E-2</v>
      </c>
      <c r="I37" s="248">
        <f t="shared" si="5"/>
        <v>1.6666666666666663E-2</v>
      </c>
      <c r="J37" s="248">
        <f t="shared" si="5"/>
        <v>1.6666666666666663E-2</v>
      </c>
      <c r="K37" s="248">
        <f t="shared" si="5"/>
        <v>1.6666666666666663E-2</v>
      </c>
      <c r="L37" s="248">
        <f t="shared" si="5"/>
        <v>1.6666666666666663E-2</v>
      </c>
      <c r="M37" s="248">
        <f t="shared" si="5"/>
        <v>1.6666666666666663E-2</v>
      </c>
      <c r="N37" s="248">
        <f t="shared" si="5"/>
        <v>1.6666666666666663E-2</v>
      </c>
      <c r="O37" s="248">
        <f t="shared" si="5"/>
        <v>1.6666666666666663E-2</v>
      </c>
      <c r="P37" s="248">
        <f t="shared" si="5"/>
        <v>1.6666666666666663E-2</v>
      </c>
      <c r="Q37" s="248">
        <f t="shared" si="5"/>
        <v>1.6666666666666663E-2</v>
      </c>
      <c r="R37" s="250"/>
    </row>
    <row r="41" spans="2:18" ht="15.75" thickBot="1" x14ac:dyDescent="0.3"/>
    <row r="42" spans="2:18" ht="45" customHeight="1" x14ac:dyDescent="0.25">
      <c r="B42" s="389" t="s">
        <v>180</v>
      </c>
    </row>
    <row r="43" spans="2:18" ht="15" customHeight="1" x14ac:dyDescent="0.25">
      <c r="B43" s="390"/>
    </row>
    <row r="44" spans="2:18" ht="15" customHeight="1" x14ac:dyDescent="0.25">
      <c r="B44" s="390"/>
    </row>
    <row r="45" spans="2:18" ht="15.75" customHeight="1" thickBot="1" x14ac:dyDescent="0.3">
      <c r="B45" s="391"/>
    </row>
    <row r="47" spans="2:18" x14ac:dyDescent="0.25">
      <c r="B47" s="4" t="s">
        <v>97</v>
      </c>
      <c r="C47" s="248">
        <f>(HOUR(C76)+MINUTE(C76)/60+SECOND(C76)/3600)-(HOUR(C81)+MINUTE(C81)/60+SECOND(C81)/3600)</f>
        <v>2.5000000000000022E-2</v>
      </c>
      <c r="D47" s="248">
        <f t="shared" ref="D47:Q47" si="6">(HOUR(D76)+MINUTE(D76)/60+SECOND(D76)/3600)-(HOUR(D81)+MINUTE(D81)/60+SECOND(D81)/3600)</f>
        <v>2.5000000000000022E-2</v>
      </c>
      <c r="E47" s="248">
        <f t="shared" si="6"/>
        <v>2.5000000000000022E-2</v>
      </c>
      <c r="F47" s="248">
        <f t="shared" si="6"/>
        <v>2.5000000000000022E-2</v>
      </c>
      <c r="G47" s="248">
        <f t="shared" si="6"/>
        <v>2.5000000000000022E-2</v>
      </c>
      <c r="H47" s="248">
        <f t="shared" si="6"/>
        <v>2.5000000000000022E-2</v>
      </c>
      <c r="I47" s="248">
        <f t="shared" si="6"/>
        <v>2.5000000000000022E-2</v>
      </c>
      <c r="J47" s="248">
        <f t="shared" si="6"/>
        <v>2.5000000000000022E-2</v>
      </c>
      <c r="K47" s="248">
        <f t="shared" si="6"/>
        <v>2.5000000000000022E-2</v>
      </c>
      <c r="L47" s="248">
        <f t="shared" si="6"/>
        <v>2.5000000000000022E-2</v>
      </c>
      <c r="M47" s="248">
        <f t="shared" si="6"/>
        <v>2.5000000000000022E-2</v>
      </c>
      <c r="N47" s="248">
        <f t="shared" si="6"/>
        <v>2.5000000000000022E-2</v>
      </c>
      <c r="O47" s="248">
        <f t="shared" si="6"/>
        <v>2.5000000000000022E-2</v>
      </c>
      <c r="P47" s="248">
        <f t="shared" si="6"/>
        <v>2.5000000000000022E-2</v>
      </c>
      <c r="Q47" s="248">
        <f t="shared" si="6"/>
        <v>2.5000000000000022E-2</v>
      </c>
      <c r="R47" s="251"/>
    </row>
    <row r="48" spans="2:18" x14ac:dyDescent="0.25">
      <c r="B48" s="4" t="s">
        <v>98</v>
      </c>
      <c r="C48" s="248">
        <f t="shared" ref="C48:Q49" si="7">(HOUR(C77)+MINUTE(C77)/60+SECOND(C77)/3600)-(HOUR(C82)+MINUTE(C82)/60+SECOND(C82)/3600)</f>
        <v>0.10833333333333328</v>
      </c>
      <c r="D48" s="248">
        <f t="shared" si="7"/>
        <v>0.10833333333333328</v>
      </c>
      <c r="E48" s="248">
        <f t="shared" si="7"/>
        <v>0.10833333333333328</v>
      </c>
      <c r="F48" s="248">
        <f t="shared" si="7"/>
        <v>0.10833333333333328</v>
      </c>
      <c r="G48" s="248">
        <f t="shared" si="7"/>
        <v>0.10833333333333328</v>
      </c>
      <c r="H48" s="248">
        <f t="shared" si="7"/>
        <v>0.10833333333333328</v>
      </c>
      <c r="I48" s="248">
        <f t="shared" si="7"/>
        <v>0.10833333333333328</v>
      </c>
      <c r="J48" s="248">
        <f t="shared" si="7"/>
        <v>0.10833333333333328</v>
      </c>
      <c r="K48" s="248">
        <f t="shared" si="7"/>
        <v>0.10833333333333328</v>
      </c>
      <c r="L48" s="248">
        <f t="shared" si="7"/>
        <v>0.10833333333333328</v>
      </c>
      <c r="M48" s="248">
        <f t="shared" si="7"/>
        <v>0.10833333333333328</v>
      </c>
      <c r="N48" s="248">
        <f t="shared" si="7"/>
        <v>0.10833333333333328</v>
      </c>
      <c r="O48" s="248">
        <f t="shared" si="7"/>
        <v>0.10833333333333328</v>
      </c>
      <c r="P48" s="248">
        <f t="shared" si="7"/>
        <v>0.10833333333333328</v>
      </c>
      <c r="Q48" s="248">
        <f t="shared" si="7"/>
        <v>0.10833333333333328</v>
      </c>
      <c r="R48" s="251"/>
    </row>
    <row r="49" spans="2:18" x14ac:dyDescent="0.25">
      <c r="B49" s="4" t="s">
        <v>99</v>
      </c>
      <c r="C49" s="248">
        <f t="shared" si="7"/>
        <v>0</v>
      </c>
      <c r="D49" s="248">
        <f t="shared" si="7"/>
        <v>0</v>
      </c>
      <c r="E49" s="248">
        <f t="shared" si="7"/>
        <v>0</v>
      </c>
      <c r="F49" s="248">
        <f t="shared" si="7"/>
        <v>0</v>
      </c>
      <c r="G49" s="248">
        <f t="shared" si="7"/>
        <v>0</v>
      </c>
      <c r="H49" s="248">
        <f t="shared" si="7"/>
        <v>0</v>
      </c>
      <c r="I49" s="248">
        <f t="shared" si="7"/>
        <v>0</v>
      </c>
      <c r="J49" s="248">
        <f t="shared" si="7"/>
        <v>0</v>
      </c>
      <c r="K49" s="248">
        <f t="shared" si="7"/>
        <v>0</v>
      </c>
      <c r="L49" s="248">
        <f t="shared" si="7"/>
        <v>0</v>
      </c>
      <c r="M49" s="248">
        <f t="shared" si="7"/>
        <v>0</v>
      </c>
      <c r="N49" s="248">
        <f t="shared" si="7"/>
        <v>0</v>
      </c>
      <c r="O49" s="248">
        <f t="shared" si="7"/>
        <v>0</v>
      </c>
      <c r="P49" s="248">
        <f t="shared" si="7"/>
        <v>0</v>
      </c>
      <c r="Q49" s="248">
        <f t="shared" si="7"/>
        <v>0</v>
      </c>
      <c r="R49" s="251"/>
    </row>
    <row r="51" spans="2:18" x14ac:dyDescent="0.25">
      <c r="B51" s="4" t="s">
        <v>133</v>
      </c>
      <c r="C51" s="248">
        <f>(HOUR(C87)+MINUTE(C87)/60+SECOND(C87)/3600)-(HOUR(C92)+MINUTE(C92)/60+SECOND(C92)/3600)</f>
        <v>3.3333333333333326E-2</v>
      </c>
      <c r="D51" s="248">
        <f t="shared" ref="D51:Q51" si="8">(HOUR(D87)+MINUTE(D87)/60+SECOND(D87)/3600)-(HOUR(D92)+MINUTE(D92)/60+SECOND(D92)/3600)</f>
        <v>3.3333333333333326E-2</v>
      </c>
      <c r="E51" s="248">
        <f t="shared" si="8"/>
        <v>3.3333333333333326E-2</v>
      </c>
      <c r="F51" s="248">
        <f t="shared" si="8"/>
        <v>3.3333333333333326E-2</v>
      </c>
      <c r="G51" s="248">
        <f t="shared" si="8"/>
        <v>3.3333333333333326E-2</v>
      </c>
      <c r="H51" s="248">
        <f t="shared" si="8"/>
        <v>3.3333333333333326E-2</v>
      </c>
      <c r="I51" s="248">
        <f t="shared" si="8"/>
        <v>3.3333333333333326E-2</v>
      </c>
      <c r="J51" s="248">
        <f t="shared" si="8"/>
        <v>3.3333333333333326E-2</v>
      </c>
      <c r="K51" s="248">
        <f t="shared" si="8"/>
        <v>3.3333333333333326E-2</v>
      </c>
      <c r="L51" s="248">
        <f t="shared" si="8"/>
        <v>3.3333333333333326E-2</v>
      </c>
      <c r="M51" s="248">
        <f t="shared" si="8"/>
        <v>3.3333333333333326E-2</v>
      </c>
      <c r="N51" s="248">
        <f t="shared" si="8"/>
        <v>3.3333333333333326E-2</v>
      </c>
      <c r="O51" s="248">
        <f t="shared" si="8"/>
        <v>3.3333333333333326E-2</v>
      </c>
      <c r="P51" s="248">
        <f t="shared" si="8"/>
        <v>3.3333333333333326E-2</v>
      </c>
      <c r="Q51" s="248">
        <f t="shared" si="8"/>
        <v>3.3333333333333326E-2</v>
      </c>
    </row>
    <row r="52" spans="2:18" x14ac:dyDescent="0.25">
      <c r="B52" s="4" t="s">
        <v>134</v>
      </c>
      <c r="C52" s="248">
        <f t="shared" ref="C52:Q53" si="9">(HOUR(C88)+MINUTE(C88)/60+SECOND(C88)/3600)-(HOUR(C93)+MINUTE(C93)/60+SECOND(C93)/3600)</f>
        <v>0.15000000000000002</v>
      </c>
      <c r="D52" s="248">
        <f t="shared" si="9"/>
        <v>0.15000000000000002</v>
      </c>
      <c r="E52" s="248">
        <f t="shared" si="9"/>
        <v>0.15000000000000002</v>
      </c>
      <c r="F52" s="248">
        <f t="shared" si="9"/>
        <v>0.15000000000000002</v>
      </c>
      <c r="G52" s="248">
        <f t="shared" si="9"/>
        <v>0.15000000000000002</v>
      </c>
      <c r="H52" s="248">
        <f t="shared" si="9"/>
        <v>0.15000000000000002</v>
      </c>
      <c r="I52" s="248">
        <f t="shared" si="9"/>
        <v>0.15000000000000002</v>
      </c>
      <c r="J52" s="248">
        <f t="shared" si="9"/>
        <v>0.15000000000000002</v>
      </c>
      <c r="K52" s="248">
        <f t="shared" si="9"/>
        <v>0.15000000000000002</v>
      </c>
      <c r="L52" s="248">
        <f t="shared" si="9"/>
        <v>0.15000000000000002</v>
      </c>
      <c r="M52" s="248">
        <f t="shared" si="9"/>
        <v>0.15000000000000002</v>
      </c>
      <c r="N52" s="248">
        <f t="shared" si="9"/>
        <v>0.15000000000000002</v>
      </c>
      <c r="O52" s="248">
        <f t="shared" si="9"/>
        <v>0.15000000000000002</v>
      </c>
      <c r="P52" s="248">
        <f t="shared" si="9"/>
        <v>0.15000000000000002</v>
      </c>
      <c r="Q52" s="248">
        <f t="shared" si="9"/>
        <v>0.15000000000000002</v>
      </c>
    </row>
    <row r="53" spans="2:18" x14ac:dyDescent="0.25">
      <c r="B53" s="4" t="s">
        <v>104</v>
      </c>
      <c r="C53" s="248"/>
      <c r="D53" s="248">
        <f t="shared" si="9"/>
        <v>-2.5000000000000022E-2</v>
      </c>
      <c r="E53" s="248">
        <f t="shared" si="9"/>
        <v>-2.5000000000000022E-2</v>
      </c>
      <c r="F53" s="248">
        <f t="shared" si="9"/>
        <v>-2.5000000000000022E-2</v>
      </c>
      <c r="G53" s="248">
        <f t="shared" si="9"/>
        <v>-2.5000000000000022E-2</v>
      </c>
      <c r="H53" s="248">
        <f t="shared" si="9"/>
        <v>-2.5000000000000022E-2</v>
      </c>
      <c r="I53" s="248">
        <f t="shared" si="9"/>
        <v>-2.5000000000000022E-2</v>
      </c>
      <c r="J53" s="248">
        <f t="shared" si="9"/>
        <v>-2.5000000000000022E-2</v>
      </c>
      <c r="K53" s="248">
        <f t="shared" si="9"/>
        <v>-2.5000000000000022E-2</v>
      </c>
      <c r="L53" s="248">
        <f t="shared" si="9"/>
        <v>-2.5000000000000022E-2</v>
      </c>
      <c r="M53" s="248">
        <f t="shared" si="9"/>
        <v>-2.5000000000000022E-2</v>
      </c>
      <c r="N53" s="248">
        <f t="shared" si="9"/>
        <v>-2.5000000000000022E-2</v>
      </c>
      <c r="O53" s="248">
        <f t="shared" si="9"/>
        <v>-2.5000000000000022E-2</v>
      </c>
      <c r="P53" s="248">
        <f t="shared" si="9"/>
        <v>-2.5000000000000022E-2</v>
      </c>
      <c r="Q53" s="248">
        <f t="shared" si="9"/>
        <v>-2.5000000000000022E-2</v>
      </c>
    </row>
    <row r="54" spans="2:18" x14ac:dyDescent="0.25"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2:18" x14ac:dyDescent="0.25"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</row>
    <row r="56" spans="2:18" ht="15.75" thickBot="1" x14ac:dyDescent="0.3">
      <c r="H56" s="252"/>
    </row>
    <row r="57" spans="2:18" ht="43.5" customHeight="1" x14ac:dyDescent="0.25">
      <c r="B57" s="389" t="s">
        <v>179</v>
      </c>
      <c r="H57" s="252"/>
    </row>
    <row r="58" spans="2:18" x14ac:dyDescent="0.25">
      <c r="B58" s="390"/>
    </row>
    <row r="59" spans="2:18" x14ac:dyDescent="0.25">
      <c r="B59" s="390"/>
    </row>
    <row r="60" spans="2:18" ht="15.75" thickBot="1" x14ac:dyDescent="0.3">
      <c r="B60" s="391"/>
    </row>
    <row r="62" spans="2:18" x14ac:dyDescent="0.25">
      <c r="B62" s="4" t="s">
        <v>83</v>
      </c>
      <c r="C62" s="248">
        <f>(HOUR(C102)+MINUTE(C102)/60+SECOND(C102)/3600)-(HOUR(C105)+MINUTE(C105)/60+SECOND(C105)/3600)</f>
        <v>1.6666666666666663E-2</v>
      </c>
      <c r="D62" s="248">
        <f t="shared" ref="D62:Q62" si="10">(HOUR(D102)+MINUTE(D102)/60+SECOND(D102)/3600)-(HOUR(D105)+MINUTE(D105)/60+SECOND(D105)/3600)</f>
        <v>1.6666666666666663E-2</v>
      </c>
      <c r="E62" s="248">
        <f t="shared" si="10"/>
        <v>1.6666666666666663E-2</v>
      </c>
      <c r="F62" s="248">
        <f t="shared" si="10"/>
        <v>1.6666666666666663E-2</v>
      </c>
      <c r="G62" s="248">
        <f t="shared" si="10"/>
        <v>1.6666666666666663E-2</v>
      </c>
      <c r="H62" s="248">
        <f t="shared" si="10"/>
        <v>1.6666666666666663E-2</v>
      </c>
      <c r="I62" s="248">
        <f t="shared" si="10"/>
        <v>1.6666666666666663E-2</v>
      </c>
      <c r="J62" s="248">
        <f t="shared" si="10"/>
        <v>1.6666666666666663E-2</v>
      </c>
      <c r="K62" s="248">
        <f t="shared" si="10"/>
        <v>1.6666666666666663E-2</v>
      </c>
      <c r="L62" s="248">
        <f t="shared" si="10"/>
        <v>1.6666666666666663E-2</v>
      </c>
      <c r="M62" s="248">
        <f t="shared" si="10"/>
        <v>1.6666666666666663E-2</v>
      </c>
      <c r="N62" s="248">
        <f t="shared" si="10"/>
        <v>1.6666666666666663E-2</v>
      </c>
      <c r="O62" s="248">
        <f t="shared" si="10"/>
        <v>1.6666666666666663E-2</v>
      </c>
      <c r="P62" s="248">
        <f t="shared" si="10"/>
        <v>1.6666666666666663E-2</v>
      </c>
      <c r="Q62" s="248">
        <f t="shared" si="10"/>
        <v>1.6666666666666663E-2</v>
      </c>
      <c r="R62" s="250"/>
    </row>
    <row r="64" spans="2:18" x14ac:dyDescent="0.25">
      <c r="B64" s="4" t="s">
        <v>135</v>
      </c>
      <c r="C64" s="248">
        <f>(HOUR(C109)+MINUTE(C109)/60+SECOND(C109)/3600)-(HOUR(C112)+MINUTE(C112)/60+SECOND(C109)/3600)</f>
        <v>1.6666666666666663E-2</v>
      </c>
      <c r="D64" s="248">
        <f t="shared" ref="D64:Q64" si="11">(HOUR(D109)+MINUTE(D109)/60+SECOND(D109)/3600)-(HOUR(D112)+MINUTE(D112)/60+SECOND(D109)/3600)</f>
        <v>1.6666666666666663E-2</v>
      </c>
      <c r="E64" s="248">
        <f t="shared" si="11"/>
        <v>1.6666666666666663E-2</v>
      </c>
      <c r="F64" s="248">
        <f t="shared" si="11"/>
        <v>1.6666666666666663E-2</v>
      </c>
      <c r="G64" s="248">
        <f t="shared" si="11"/>
        <v>1.6666666666666663E-2</v>
      </c>
      <c r="H64" s="248">
        <f t="shared" si="11"/>
        <v>1.6666666666666663E-2</v>
      </c>
      <c r="I64" s="248">
        <f t="shared" si="11"/>
        <v>1.6666666666666663E-2</v>
      </c>
      <c r="J64" s="248">
        <f t="shared" si="11"/>
        <v>1.6666666666666663E-2</v>
      </c>
      <c r="K64" s="248">
        <f t="shared" si="11"/>
        <v>1.6666666666666663E-2</v>
      </c>
      <c r="L64" s="248">
        <f t="shared" si="11"/>
        <v>1.6666666666666663E-2</v>
      </c>
      <c r="M64" s="248">
        <f t="shared" si="11"/>
        <v>1.6666666666666663E-2</v>
      </c>
      <c r="N64" s="248">
        <f t="shared" si="11"/>
        <v>1.6666666666666663E-2</v>
      </c>
      <c r="O64" s="248">
        <f t="shared" si="11"/>
        <v>1.6666666666666663E-2</v>
      </c>
      <c r="P64" s="248">
        <f t="shared" si="11"/>
        <v>1.6666666666666663E-2</v>
      </c>
      <c r="Q64" s="248">
        <f t="shared" si="11"/>
        <v>1.6666666666666663E-2</v>
      </c>
    </row>
    <row r="70" spans="2:17" ht="19.5" customHeight="1" thickBot="1" x14ac:dyDescent="0.3"/>
    <row r="71" spans="2:17" ht="15" customHeight="1" x14ac:dyDescent="0.25">
      <c r="B71" s="389" t="s">
        <v>136</v>
      </c>
    </row>
    <row r="72" spans="2:17" ht="15" customHeight="1" x14ac:dyDescent="0.25">
      <c r="B72" s="390"/>
    </row>
    <row r="73" spans="2:17" ht="15.75" customHeight="1" thickBot="1" x14ac:dyDescent="0.3">
      <c r="B73" s="391"/>
    </row>
    <row r="75" spans="2:17" ht="15.75" x14ac:dyDescent="0.25">
      <c r="B75" s="253" t="s">
        <v>90</v>
      </c>
    </row>
    <row r="76" spans="2:17" x14ac:dyDescent="0.25">
      <c r="B76" s="4" t="s">
        <v>97</v>
      </c>
      <c r="C76" s="251">
        <f>'193 - Bez projektu'!D7-'193 - Bez projektu'!D4</f>
        <v>8.3324430199430144E-3</v>
      </c>
      <c r="D76" s="251">
        <f>'193 - Bez projektu'!E7-'193 - Bez projektu'!E4</f>
        <v>8.3324430199430144E-3</v>
      </c>
      <c r="E76" s="251">
        <f>'193 - Bez projektu'!F7-'193 - Bez projektu'!F4</f>
        <v>8.3324430199430699E-3</v>
      </c>
      <c r="F76" s="251">
        <f>'193 - Bez projektu'!G7-'193 - Bez projektu'!G4</f>
        <v>8.3324430199430699E-3</v>
      </c>
      <c r="G76" s="251">
        <f>'193 - Bez projektu'!H7-'193 - Bez projektu'!H4</f>
        <v>8.3324430199430699E-3</v>
      </c>
      <c r="H76" s="251">
        <f>'193 - Bez projektu'!I7-'193 - Bez projektu'!I4</f>
        <v>8.3324430199430699E-3</v>
      </c>
      <c r="I76" s="251">
        <f>'193 - Bez projektu'!J7-'193 - Bez projektu'!J4</f>
        <v>8.3324430199430699E-3</v>
      </c>
      <c r="J76" s="251">
        <f>'193 - Bez projektu'!K7-'193 - Bez projektu'!K4</f>
        <v>8.3324430199429589E-3</v>
      </c>
      <c r="K76" s="251">
        <f>'193 - Bez projektu'!L7-'193 - Bez projektu'!L4</f>
        <v>8.3324430199429589E-3</v>
      </c>
      <c r="L76" s="251">
        <f>'193 - Bez projektu'!M7-'193 - Bez projektu'!M4</f>
        <v>8.3324430199430699E-3</v>
      </c>
      <c r="M76" s="251">
        <f>'193 - Bez projektu'!N7-'193 - Bez projektu'!N4</f>
        <v>8.3324430199430699E-3</v>
      </c>
      <c r="N76" s="251">
        <f>'193 - Bez projektu'!O7-'193 - Bez projektu'!O4</f>
        <v>8.3324430199429589E-3</v>
      </c>
      <c r="O76" s="251">
        <f>'193 - Bez projektu'!P7-'193 - Bez projektu'!P4</f>
        <v>8.3324430199429589E-3</v>
      </c>
      <c r="P76" s="251">
        <f>'193 - Bez projektu'!Q7-'193 - Bez projektu'!Q4</f>
        <v>8.3324430199429589E-3</v>
      </c>
      <c r="Q76" s="251">
        <f>'193 - Bez projektu'!R7-'193 - Bez projektu'!R4</f>
        <v>8.3324430199430699E-3</v>
      </c>
    </row>
    <row r="77" spans="2:17" x14ac:dyDescent="0.25">
      <c r="B77" s="4" t="s">
        <v>98</v>
      </c>
      <c r="C77" s="251">
        <f>'193 - Bez projektu'!D15-'193 - Bez projektu'!D8</f>
        <v>3.299145299145298E-2</v>
      </c>
      <c r="D77" s="251">
        <f>'193 - Bez projektu'!E15-'193 - Bez projektu'!E8</f>
        <v>3.299145299145298E-2</v>
      </c>
      <c r="E77" s="251">
        <f>'193 - Bez projektu'!F15-'193 - Bez projektu'!F8</f>
        <v>3.2991452991452952E-2</v>
      </c>
      <c r="F77" s="251">
        <f>'193 - Bez projektu'!G15-'193 - Bez projektu'!G8</f>
        <v>3.2991452991452952E-2</v>
      </c>
      <c r="G77" s="251">
        <f>'193 - Bez projektu'!H15-'193 - Bez projektu'!H8</f>
        <v>3.2991452991452952E-2</v>
      </c>
      <c r="H77" s="251">
        <f>'193 - Bez projektu'!I15-'193 - Bez projektu'!I8</f>
        <v>3.2991452991452952E-2</v>
      </c>
      <c r="I77" s="251">
        <f>'193 - Bez projektu'!J15-'193 - Bez projektu'!J8</f>
        <v>3.2991452991452896E-2</v>
      </c>
      <c r="J77" s="251">
        <f>'193 - Bez projektu'!K15-'193 - Bez projektu'!K8</f>
        <v>3.2991452991453007E-2</v>
      </c>
      <c r="K77" s="251">
        <f>'193 - Bez projektu'!L15-'193 - Bez projektu'!L8</f>
        <v>3.2991452991453007E-2</v>
      </c>
      <c r="L77" s="251">
        <f>'193 - Bez projektu'!M15-'193 - Bez projektu'!M8</f>
        <v>3.2991452991452896E-2</v>
      </c>
      <c r="M77" s="251">
        <f>'193 - Bez projektu'!N15-'193 - Bez projektu'!N8</f>
        <v>3.2991452991452896E-2</v>
      </c>
      <c r="N77" s="251">
        <f>'193 - Bez projektu'!O15-'193 - Bez projektu'!O8</f>
        <v>3.2991452991453007E-2</v>
      </c>
      <c r="O77" s="251">
        <f>'193 - Bez projektu'!P15-'193 - Bez projektu'!P8</f>
        <v>3.2991452991453007E-2</v>
      </c>
      <c r="P77" s="251">
        <f>'193 - Bez projektu'!Q15-'193 - Bez projektu'!Q8</f>
        <v>3.2991452991453007E-2</v>
      </c>
      <c r="Q77" s="251">
        <f>'193 - Bez projektu'!R15-'193 - Bez projektu'!R8</f>
        <v>3.2991452991452896E-2</v>
      </c>
    </row>
    <row r="78" spans="2:17" x14ac:dyDescent="0.25">
      <c r="B78" s="4" t="s">
        <v>99</v>
      </c>
      <c r="C78" s="251">
        <f>'193 - Bez projektu'!D19-'193 - Bez projektu'!D16</f>
        <v>1.2847222222222177E-2</v>
      </c>
      <c r="D78" s="251">
        <f>'193 - Bez projektu'!E19-'193 - Bez projektu'!E16</f>
        <v>1.2847222222222232E-2</v>
      </c>
      <c r="E78" s="251">
        <f>'193 - Bez projektu'!F19-'193 - Bez projektu'!F16</f>
        <v>1.2847222222222232E-2</v>
      </c>
      <c r="F78" s="251">
        <f>'193 - Bez projektu'!G19-'193 - Bez projektu'!G16</f>
        <v>1.2847222222222232E-2</v>
      </c>
      <c r="G78" s="251">
        <f>'193 - Bez projektu'!H19-'193 - Bez projektu'!H16</f>
        <v>1.2847222222222232E-2</v>
      </c>
      <c r="H78" s="251">
        <f>'193 - Bez projektu'!I19-'193 - Bez projektu'!I16</f>
        <v>1.2847222222222232E-2</v>
      </c>
      <c r="I78" s="251">
        <f>'193 - Bez projektu'!J19-'193 - Bez projektu'!J16</f>
        <v>1.2847222222222232E-2</v>
      </c>
      <c r="J78" s="251">
        <f>'193 - Bez projektu'!K19-'193 - Bez projektu'!K16</f>
        <v>1.2847222222222232E-2</v>
      </c>
      <c r="K78" s="251">
        <f>'193 - Bez projektu'!L19-'193 - Bez projektu'!L16</f>
        <v>1.2847222222222232E-2</v>
      </c>
      <c r="L78" s="251">
        <f>'193 - Bez projektu'!M19-'193 - Bez projektu'!M16</f>
        <v>1.2847222222222232E-2</v>
      </c>
      <c r="M78" s="251">
        <f>'193 - Bez projektu'!N19-'193 - Bez projektu'!N16</f>
        <v>1.2847222222222232E-2</v>
      </c>
      <c r="N78" s="251">
        <f>'193 - Bez projektu'!O19-'193 - Bez projektu'!O16</f>
        <v>1.2847222222222232E-2</v>
      </c>
      <c r="O78" s="251">
        <f>'193 - Bez projektu'!P19-'193 - Bez projektu'!P16</f>
        <v>1.284722222222201E-2</v>
      </c>
      <c r="P78" s="251">
        <f>'193 - Bez projektu'!Q19-'193 - Bez projektu'!Q16</f>
        <v>1.284722222222201E-2</v>
      </c>
      <c r="Q78" s="251">
        <f>'193 - Bez projektu'!R19-'193 - Bez projektu'!R16</f>
        <v>0</v>
      </c>
    </row>
    <row r="79" spans="2:17" x14ac:dyDescent="0.25">
      <c r="B79" s="5"/>
    </row>
    <row r="80" spans="2:17" ht="15.75" x14ac:dyDescent="0.25">
      <c r="B80" s="253" t="s">
        <v>92</v>
      </c>
    </row>
    <row r="81" spans="2:17" x14ac:dyDescent="0.25">
      <c r="B81" s="4" t="s">
        <v>97</v>
      </c>
      <c r="C81" s="251">
        <f>'193 - S projektom'!D7-'193 - S projektom'!D4</f>
        <v>7.2916666666666408E-3</v>
      </c>
      <c r="D81" s="251">
        <f>'193 - S projektom'!E7-'193 - S projektom'!E4</f>
        <v>7.2916666666666408E-3</v>
      </c>
      <c r="E81" s="251">
        <f>'193 - S projektom'!F7-'193 - S projektom'!F4</f>
        <v>7.2916666666666408E-3</v>
      </c>
      <c r="F81" s="251">
        <f>'193 - S projektom'!G7-'193 - S projektom'!G4</f>
        <v>7.2916666666666408E-3</v>
      </c>
      <c r="G81" s="251">
        <f>'193 - S projektom'!H7-'193 - S projektom'!H4</f>
        <v>7.2916666666666408E-3</v>
      </c>
      <c r="H81" s="251">
        <f>'193 - S projektom'!I7-'193 - S projektom'!I4</f>
        <v>7.2916666666666408E-3</v>
      </c>
      <c r="I81" s="251">
        <f>'193 - S projektom'!J7-'193 - S projektom'!J4</f>
        <v>7.2916666666666963E-3</v>
      </c>
      <c r="J81" s="251">
        <f>'193 - S projektom'!K7-'193 - S projektom'!K4</f>
        <v>7.2916666666665853E-3</v>
      </c>
      <c r="K81" s="251">
        <f>'193 - S projektom'!L7-'193 - S projektom'!L4</f>
        <v>7.2916666666665853E-3</v>
      </c>
      <c r="L81" s="251">
        <f>'193 - S projektom'!M7-'193 - S projektom'!M4</f>
        <v>7.2916666666666963E-3</v>
      </c>
      <c r="M81" s="251">
        <f>'193 - S projektom'!N7-'193 - S projektom'!N4</f>
        <v>7.2916666666666963E-3</v>
      </c>
      <c r="N81" s="251">
        <f>'193 - S projektom'!O7-'193 - S projektom'!O4</f>
        <v>7.2916666666665853E-3</v>
      </c>
      <c r="O81" s="251">
        <f>'193 - S projektom'!P7-'193 - S projektom'!P4</f>
        <v>7.2916666666665853E-3</v>
      </c>
      <c r="P81" s="251">
        <f>'193 - S projektom'!Q7-'193 - S projektom'!Q4</f>
        <v>7.2916666666665853E-3</v>
      </c>
      <c r="Q81" s="251">
        <f>'193 - S projektom'!R7-'193 - S projektom'!R4</f>
        <v>7.2916666666666963E-3</v>
      </c>
    </row>
    <row r="82" spans="2:17" x14ac:dyDescent="0.25">
      <c r="B82" s="4" t="s">
        <v>98</v>
      </c>
      <c r="C82" s="251">
        <f>'193 - S projektom'!D15-'193 - S projektom'!D8</f>
        <v>2.8472222222222121E-2</v>
      </c>
      <c r="D82" s="251">
        <f>'193 - S projektom'!E15-'193 - S projektom'!E8</f>
        <v>2.8472222222222121E-2</v>
      </c>
      <c r="E82" s="251">
        <f>'193 - S projektom'!F15-'193 - S projektom'!F8</f>
        <v>2.8472222222222121E-2</v>
      </c>
      <c r="F82" s="251">
        <f>'193 - S projektom'!G15-'193 - S projektom'!G8</f>
        <v>2.8472222222222121E-2</v>
      </c>
      <c r="G82" s="251">
        <f>'193 - S projektom'!H15-'193 - S projektom'!H8</f>
        <v>2.8472222222222121E-2</v>
      </c>
      <c r="H82" s="251">
        <f>'193 - S projektom'!I15-'193 - S projektom'!I8</f>
        <v>2.8472222222222121E-2</v>
      </c>
      <c r="I82" s="251">
        <f>'193 - S projektom'!J15-'193 - S projektom'!J8</f>
        <v>2.8472222222222121E-2</v>
      </c>
      <c r="J82" s="251">
        <f>'193 - S projektom'!K15-'193 - S projektom'!K8</f>
        <v>2.8472222222222121E-2</v>
      </c>
      <c r="K82" s="251">
        <f>'193 - S projektom'!L15-'193 - S projektom'!L8</f>
        <v>2.8472222222222121E-2</v>
      </c>
      <c r="L82" s="251">
        <f>'193 - S projektom'!M15-'193 - S projektom'!M8</f>
        <v>2.8472222222222121E-2</v>
      </c>
      <c r="M82" s="251">
        <f>'193 - S projektom'!N15-'193 - S projektom'!N8</f>
        <v>2.8472222222222121E-2</v>
      </c>
      <c r="N82" s="251">
        <f>'193 - S projektom'!O15-'193 - S projektom'!O8</f>
        <v>2.8472222222222121E-2</v>
      </c>
      <c r="O82" s="251">
        <f>'193 - S projektom'!P15-'193 - S projektom'!P8</f>
        <v>2.8472222222222121E-2</v>
      </c>
      <c r="P82" s="251">
        <f>'193 - S projektom'!Q15-'193 - S projektom'!Q8</f>
        <v>2.8472222222222121E-2</v>
      </c>
      <c r="Q82" s="251">
        <f>'193 - S projektom'!R15-'193 - S projektom'!R8</f>
        <v>2.8472222222222121E-2</v>
      </c>
    </row>
    <row r="83" spans="2:17" x14ac:dyDescent="0.25">
      <c r="B83" s="4" t="s">
        <v>99</v>
      </c>
      <c r="C83" s="251">
        <f>'193 - S projektom'!D19-'193 - S projektom'!D16</f>
        <v>1.2847222222222232E-2</v>
      </c>
      <c r="D83" s="251">
        <f>'193 - S projektom'!E19-'193 - S projektom'!E16</f>
        <v>1.284722222222226E-2</v>
      </c>
      <c r="E83" s="251">
        <f>'193 - S projektom'!F19-'193 - S projektom'!F16</f>
        <v>1.2847222222222232E-2</v>
      </c>
      <c r="F83" s="251">
        <f>'193 - S projektom'!G19-'193 - S projektom'!G16</f>
        <v>1.2847222222222232E-2</v>
      </c>
      <c r="G83" s="251">
        <f>'193 - S projektom'!H19-'193 - S projektom'!H16</f>
        <v>1.2847222222222232E-2</v>
      </c>
      <c r="H83" s="251">
        <f>'193 - S projektom'!I19-'193 - S projektom'!I16</f>
        <v>1.2847222222222177E-2</v>
      </c>
      <c r="I83" s="251">
        <f>'193 - S projektom'!J19-'193 - S projektom'!J16</f>
        <v>1.2847222222222232E-2</v>
      </c>
      <c r="J83" s="251">
        <f>'193 - S projektom'!K19-'193 - S projektom'!K16</f>
        <v>1.2847222222222232E-2</v>
      </c>
      <c r="K83" s="251">
        <f>'193 - S projektom'!L19-'193 - S projektom'!L16</f>
        <v>1.2847222222222232E-2</v>
      </c>
      <c r="L83" s="251">
        <f>'193 - S projektom'!M19-'193 - S projektom'!M16</f>
        <v>1.2847222222222232E-2</v>
      </c>
      <c r="M83" s="251">
        <f>'193 - S projektom'!N19-'193 - S projektom'!N16</f>
        <v>1.2847222222222232E-2</v>
      </c>
      <c r="N83" s="251">
        <f>'193 - S projektom'!O19-'193 - S projektom'!O16</f>
        <v>1.2847222222222232E-2</v>
      </c>
      <c r="O83" s="251">
        <f>'193 - S projektom'!P19-'193 - S projektom'!P16</f>
        <v>1.2847222222222232E-2</v>
      </c>
      <c r="P83" s="251">
        <f>'193 - S projektom'!Q19-'193 - S projektom'!Q16</f>
        <v>1.2847222222222232E-2</v>
      </c>
      <c r="Q83" s="251"/>
    </row>
    <row r="84" spans="2:17" x14ac:dyDescent="0.25">
      <c r="B84" s="5"/>
    </row>
    <row r="85" spans="2:17" x14ac:dyDescent="0.25">
      <c r="B85" s="5"/>
    </row>
    <row r="86" spans="2:17" ht="15.75" x14ac:dyDescent="0.25">
      <c r="B86" s="253" t="s">
        <v>90</v>
      </c>
    </row>
    <row r="87" spans="2:17" x14ac:dyDescent="0.25">
      <c r="B87" s="4" t="s">
        <v>133</v>
      </c>
      <c r="C87" s="251">
        <f>'193 - Bez projektu'!D43-'193 - Bez projektu'!D40</f>
        <v>7.9896051712089466E-3</v>
      </c>
      <c r="D87" s="251">
        <f>'193 - Bez projektu'!E43-'193 - Bez projektu'!E40</f>
        <v>7.9896051712089466E-3</v>
      </c>
      <c r="E87" s="251">
        <f>'193 - Bez projektu'!F43-'193 - Bez projektu'!F40</f>
        <v>7.9896051712088911E-3</v>
      </c>
      <c r="F87" s="251">
        <f>'193 - Bez projektu'!G43-'193 - Bez projektu'!G40</f>
        <v>7.9896051712088911E-3</v>
      </c>
      <c r="G87" s="251">
        <f>'193 - Bez projektu'!H43-'193 - Bez projektu'!H40</f>
        <v>7.9896051712088911E-3</v>
      </c>
      <c r="H87" s="251">
        <f>'193 - Bez projektu'!I43-'193 - Bez projektu'!I40</f>
        <v>7.9896051712088911E-3</v>
      </c>
      <c r="I87" s="251">
        <f>'193 - Bez projektu'!J43-'193 - Bez projektu'!J40</f>
        <v>7.9896051712089466E-3</v>
      </c>
      <c r="J87" s="251">
        <f>'193 - Bez projektu'!K43-'193 - Bez projektu'!K40</f>
        <v>7.9896051712088356E-3</v>
      </c>
      <c r="K87" s="251">
        <f>'193 - Bez projektu'!L43-'193 - Bez projektu'!L40</f>
        <v>7.9896051712088356E-3</v>
      </c>
      <c r="L87" s="251">
        <f>'193 - Bez projektu'!M43-'193 - Bez projektu'!M40</f>
        <v>7.9896051712089466E-3</v>
      </c>
      <c r="M87" s="251">
        <f>'193 - Bez projektu'!N43-'193 - Bez projektu'!N40</f>
        <v>7.9896051712089466E-3</v>
      </c>
      <c r="N87" s="251">
        <f>'193 - Bez projektu'!O43-'193 - Bez projektu'!O40</f>
        <v>7.9896051712088356E-3</v>
      </c>
      <c r="O87" s="251">
        <f>'193 - Bez projektu'!P43-'193 - Bez projektu'!P40</f>
        <v>7.9896051712088356E-3</v>
      </c>
      <c r="P87" s="251">
        <f>'193 - Bez projektu'!Q43-'193 - Bez projektu'!Q40</f>
        <v>7.9896051712089466E-3</v>
      </c>
      <c r="Q87" s="251">
        <f>'193 - Bez projektu'!R43-'193 - Bez projektu'!R40</f>
        <v>7.9896051712088356E-3</v>
      </c>
    </row>
    <row r="88" spans="2:17" x14ac:dyDescent="0.25">
      <c r="B88" s="4" t="s">
        <v>134</v>
      </c>
      <c r="C88" s="251">
        <f>'193 - Bez projektu'!D39-'193 - Bez projektu'!D32</f>
        <v>3.6116570580013996E-2</v>
      </c>
      <c r="D88" s="251">
        <f>'193 - Bez projektu'!E39-'193 - Bez projektu'!E32</f>
        <v>3.6116570580013996E-2</v>
      </c>
      <c r="E88" s="251">
        <f>'193 - Bez projektu'!F39-'193 - Bez projektu'!F32</f>
        <v>3.6116570580013996E-2</v>
      </c>
      <c r="F88" s="251">
        <f>'193 - Bez projektu'!G39-'193 - Bez projektu'!G32</f>
        <v>3.6116570580013996E-2</v>
      </c>
      <c r="G88" s="251">
        <f>'193 - Bez projektu'!H39-'193 - Bez projektu'!H32</f>
        <v>3.6116570580013996E-2</v>
      </c>
      <c r="H88" s="251">
        <f>'193 - Bez projektu'!I39-'193 - Bez projektu'!I32</f>
        <v>3.6116570580013996E-2</v>
      </c>
      <c r="I88" s="251">
        <f>'193 - Bez projektu'!J39-'193 - Bez projektu'!J32</f>
        <v>3.6116570580013829E-2</v>
      </c>
      <c r="J88" s="251">
        <f>'193 - Bez projektu'!K39-'193 - Bez projektu'!K32</f>
        <v>3.611657058001394E-2</v>
      </c>
      <c r="K88" s="251">
        <f>'193 - Bez projektu'!L39-'193 - Bez projektu'!L32</f>
        <v>3.611657058001394E-2</v>
      </c>
      <c r="L88" s="251">
        <f>'193 - Bez projektu'!M39-'193 - Bez projektu'!M32</f>
        <v>3.6116570580013829E-2</v>
      </c>
      <c r="M88" s="251">
        <f>'193 - Bez projektu'!N39-'193 - Bez projektu'!N32</f>
        <v>3.6116570580013829E-2</v>
      </c>
      <c r="N88" s="251">
        <f>'193 - Bez projektu'!O39-'193 - Bez projektu'!O32</f>
        <v>3.611657058001394E-2</v>
      </c>
      <c r="O88" s="251">
        <f>'193 - Bez projektu'!P39-'193 - Bez projektu'!P32</f>
        <v>3.611657058001394E-2</v>
      </c>
      <c r="P88" s="251">
        <f>'193 - Bez projektu'!Q39-'193 - Bez projektu'!Q32</f>
        <v>3.6116570580013829E-2</v>
      </c>
      <c r="Q88" s="251">
        <f>'193 - Bez projektu'!R39-'193 - Bez projektu'!R32</f>
        <v>3.611657058001394E-2</v>
      </c>
    </row>
    <row r="89" spans="2:17" x14ac:dyDescent="0.25">
      <c r="B89" s="4" t="s">
        <v>104</v>
      </c>
      <c r="C89" s="251"/>
      <c r="D89" s="251">
        <f>'193 - Bez projektu'!E31-'193 - Bez projektu'!E28</f>
        <v>1.2499999999999983E-2</v>
      </c>
      <c r="E89" s="251">
        <f>'193 - Bez projektu'!F31-'193 - Bez projektu'!F28</f>
        <v>1.2500000000000011E-2</v>
      </c>
      <c r="F89" s="251">
        <f>'193 - Bez projektu'!G31-'193 - Bez projektu'!G28</f>
        <v>1.2500000000000011E-2</v>
      </c>
      <c r="G89" s="251">
        <f>'193 - Bez projektu'!H31-'193 - Bez projektu'!H28</f>
        <v>1.2499999999999956E-2</v>
      </c>
      <c r="H89" s="251">
        <f>'193 - Bez projektu'!I31-'193 - Bez projektu'!I28</f>
        <v>1.2500000000000011E-2</v>
      </c>
      <c r="I89" s="251">
        <f>'193 - Bez projektu'!J31-'193 - Bez projektu'!J28</f>
        <v>1.2499999999999956E-2</v>
      </c>
      <c r="J89" s="251">
        <f>'193 - Bez projektu'!K31-'193 - Bez projektu'!K28</f>
        <v>1.2499999999999956E-2</v>
      </c>
      <c r="K89" s="251">
        <f>'193 - Bez projektu'!L31-'193 - Bez projektu'!L28</f>
        <v>1.2499999999999956E-2</v>
      </c>
      <c r="L89" s="251">
        <f>'193 - Bez projektu'!M31-'193 - Bez projektu'!M28</f>
        <v>1.2499999999999956E-2</v>
      </c>
      <c r="M89" s="251">
        <f>'193 - Bez projektu'!N31-'193 - Bez projektu'!N28</f>
        <v>1.2499999999999956E-2</v>
      </c>
      <c r="N89" s="251">
        <f>'193 - Bez projektu'!O31-'193 - Bez projektu'!O28</f>
        <v>1.2499999999999956E-2</v>
      </c>
      <c r="O89" s="251">
        <f>'193 - Bez projektu'!P31-'193 - Bez projektu'!P28</f>
        <v>1.2499999999999956E-2</v>
      </c>
      <c r="P89" s="251">
        <f>'193 - Bez projektu'!Q31-'193 - Bez projektu'!Q28</f>
        <v>1.2499999999999956E-2</v>
      </c>
      <c r="Q89" s="251">
        <f>'193 - Bez projektu'!R31-'193 - Bez projektu'!R28</f>
        <v>1.2499999999999956E-2</v>
      </c>
    </row>
    <row r="90" spans="2:17" x14ac:dyDescent="0.25">
      <c r="B90" s="5"/>
    </row>
    <row r="91" spans="2:17" ht="15.75" x14ac:dyDescent="0.25">
      <c r="B91" s="253" t="s">
        <v>92</v>
      </c>
    </row>
    <row r="92" spans="2:17" x14ac:dyDescent="0.25">
      <c r="B92" s="4" t="s">
        <v>133</v>
      </c>
      <c r="C92" s="251">
        <f>'193 - S projektom'!D43-'193 - S projektom'!D40</f>
        <v>6.5972222222221988E-3</v>
      </c>
      <c r="D92" s="251">
        <f>'193 - S projektom'!E43-'193 - S projektom'!E40</f>
        <v>6.5972222222221988E-3</v>
      </c>
      <c r="E92" s="251">
        <f>'193 - S projektom'!F43-'193 - S projektom'!F40</f>
        <v>6.5972222222221988E-3</v>
      </c>
      <c r="F92" s="251">
        <f>'193 - S projektom'!G43-'193 - S projektom'!G40</f>
        <v>6.5972222222221988E-3</v>
      </c>
      <c r="G92" s="251">
        <f>'193 - S projektom'!H43-'193 - S projektom'!H40</f>
        <v>6.5972222222221988E-3</v>
      </c>
      <c r="H92" s="251">
        <f>'193 - S projektom'!I43-'193 - S projektom'!I40</f>
        <v>6.5972222222221988E-3</v>
      </c>
      <c r="I92" s="251">
        <f>'193 - S projektom'!J43-'193 - S projektom'!J40</f>
        <v>6.5972222222222543E-3</v>
      </c>
      <c r="J92" s="251">
        <f>'193 - S projektom'!K43-'193 - S projektom'!K40</f>
        <v>6.5972222222222543E-3</v>
      </c>
      <c r="K92" s="251">
        <f>'193 - S projektom'!L43-'193 - S projektom'!L40</f>
        <v>6.5972222222222543E-3</v>
      </c>
      <c r="L92" s="251">
        <f>'193 - S projektom'!M43-'193 - S projektom'!M40</f>
        <v>6.5972222222222543E-3</v>
      </c>
      <c r="M92" s="251">
        <f>'193 - S projektom'!N43-'193 - S projektom'!N40</f>
        <v>6.5972222222222543E-3</v>
      </c>
      <c r="N92" s="251">
        <f>'193 - S projektom'!O43-'193 - S projektom'!O40</f>
        <v>6.5972222222222543E-3</v>
      </c>
      <c r="O92" s="251">
        <f>'193 - S projektom'!P43-'193 - S projektom'!P40</f>
        <v>6.5972222222222543E-3</v>
      </c>
      <c r="P92" s="251">
        <f>'193 - S projektom'!Q43-'193 - S projektom'!Q40</f>
        <v>6.5972222222222543E-3</v>
      </c>
      <c r="Q92" s="251">
        <f>'193 - S projektom'!R43-'193 - S projektom'!R40</f>
        <v>6.5972222222222543E-3</v>
      </c>
    </row>
    <row r="93" spans="2:17" x14ac:dyDescent="0.25">
      <c r="B93" s="4" t="s">
        <v>134</v>
      </c>
      <c r="C93" s="251">
        <f>'193 - S projektom'!D39-'193 - S projektom'!D32</f>
        <v>2.9861111111111116E-2</v>
      </c>
      <c r="D93" s="251">
        <f>'193 - S projektom'!E39-'193 - S projektom'!E32</f>
        <v>2.9861111111111116E-2</v>
      </c>
      <c r="E93" s="251">
        <f>'193 - S projektom'!F39-'193 - S projektom'!F32</f>
        <v>2.9861111111111116E-2</v>
      </c>
      <c r="F93" s="251">
        <f>'193 - S projektom'!G39-'193 - S projektom'!G32</f>
        <v>2.9861111111111116E-2</v>
      </c>
      <c r="G93" s="251">
        <f>'193 - S projektom'!H39-'193 - S projektom'!H32</f>
        <v>2.9861111111111172E-2</v>
      </c>
      <c r="H93" s="251">
        <f>'193 - S projektom'!I39-'193 - S projektom'!I32</f>
        <v>2.9861111111111116E-2</v>
      </c>
      <c r="I93" s="251">
        <f>'193 - S projektom'!J39-'193 - S projektom'!J32</f>
        <v>2.9861111111111005E-2</v>
      </c>
      <c r="J93" s="251">
        <f>'193 - S projektom'!K39-'193 - S projektom'!K32</f>
        <v>2.9861111111111116E-2</v>
      </c>
      <c r="K93" s="251">
        <f>'193 - S projektom'!L39-'193 - S projektom'!L32</f>
        <v>2.9861111111111116E-2</v>
      </c>
      <c r="L93" s="251">
        <f>'193 - S projektom'!M39-'193 - S projektom'!M32</f>
        <v>2.9861111111111005E-2</v>
      </c>
      <c r="M93" s="251">
        <f>'193 - S projektom'!N39-'193 - S projektom'!N32</f>
        <v>2.9861111111111005E-2</v>
      </c>
      <c r="N93" s="251">
        <f>'193 - S projektom'!O39-'193 - S projektom'!O32</f>
        <v>2.9861111111111116E-2</v>
      </c>
      <c r="O93" s="251">
        <f>'193 - S projektom'!P39-'193 - S projektom'!P32</f>
        <v>2.9861111111111116E-2</v>
      </c>
      <c r="P93" s="251">
        <f>'193 - S projektom'!Q39-'193 - S projektom'!Q32</f>
        <v>2.9861111111111005E-2</v>
      </c>
      <c r="Q93" s="251">
        <f>'193 - S projektom'!R39-'193 - S projektom'!R32</f>
        <v>2.9861111111111116E-2</v>
      </c>
    </row>
    <row r="94" spans="2:17" x14ac:dyDescent="0.25">
      <c r="B94" s="4" t="s">
        <v>104</v>
      </c>
      <c r="C94" s="251"/>
      <c r="D94" s="251">
        <f>'193 - S projektom'!E31-'193 - S projektom'!E28</f>
        <v>1.3541666666666674E-2</v>
      </c>
      <c r="E94" s="251">
        <f>'193 - S projektom'!F31-'193 - S projektom'!F28</f>
        <v>1.3541666666666674E-2</v>
      </c>
      <c r="F94" s="251">
        <f>'193 - S projektom'!G31-'193 - S projektom'!G28</f>
        <v>1.3541666666666674E-2</v>
      </c>
      <c r="G94" s="251">
        <f>'193 - S projektom'!H31-'193 - S projektom'!H28</f>
        <v>1.3541666666666674E-2</v>
      </c>
      <c r="H94" s="251">
        <f>'193 - S projektom'!I31-'193 - S projektom'!I28</f>
        <v>1.3541666666666674E-2</v>
      </c>
      <c r="I94" s="251">
        <f>'193 - S projektom'!J31-'193 - S projektom'!J28</f>
        <v>1.3541666666666674E-2</v>
      </c>
      <c r="J94" s="251">
        <f>'193 - S projektom'!K31-'193 - S projektom'!K28</f>
        <v>1.3541666666666674E-2</v>
      </c>
      <c r="K94" s="251">
        <f>'193 - S projektom'!L31-'193 - S projektom'!L28</f>
        <v>1.3541666666666674E-2</v>
      </c>
      <c r="L94" s="251">
        <f>'193 - S projektom'!M31-'193 - S projektom'!M28</f>
        <v>1.3541666666666674E-2</v>
      </c>
      <c r="M94" s="251">
        <f>'193 - S projektom'!N31-'193 - S projektom'!N28</f>
        <v>1.3541666666666674E-2</v>
      </c>
      <c r="N94" s="251">
        <f>'193 - S projektom'!O31-'193 - S projektom'!O28</f>
        <v>1.3541666666666674E-2</v>
      </c>
      <c r="O94" s="251">
        <f>'193 - S projektom'!P31-'193 - S projektom'!P28</f>
        <v>1.3541666666666674E-2</v>
      </c>
      <c r="P94" s="251">
        <f>'193 - S projektom'!Q31-'193 - S projektom'!Q28</f>
        <v>1.3541666666666674E-2</v>
      </c>
      <c r="Q94" s="251">
        <f>'193 - S projektom'!R31-'193 - S projektom'!R28</f>
        <v>1.3541666666666674E-2</v>
      </c>
    </row>
    <row r="95" spans="2:17" x14ac:dyDescent="0.25">
      <c r="B95" s="5"/>
    </row>
    <row r="96" spans="2:17" ht="15.75" thickBot="1" x14ac:dyDescent="0.3">
      <c r="B96" s="5"/>
    </row>
    <row r="97" spans="2:21" ht="19.5" customHeight="1" x14ac:dyDescent="0.25">
      <c r="B97" s="389" t="s">
        <v>137</v>
      </c>
    </row>
    <row r="98" spans="2:21" ht="15" customHeight="1" x14ac:dyDescent="0.25">
      <c r="B98" s="390"/>
    </row>
    <row r="99" spans="2:21" ht="15.75" customHeight="1" thickBot="1" x14ac:dyDescent="0.3">
      <c r="B99" s="391"/>
    </row>
    <row r="100" spans="2:21" x14ac:dyDescent="0.25">
      <c r="B100" s="5"/>
    </row>
    <row r="101" spans="2:21" ht="15.75" x14ac:dyDescent="0.25">
      <c r="B101" s="253" t="s">
        <v>90</v>
      </c>
    </row>
    <row r="102" spans="2:21" x14ac:dyDescent="0.25">
      <c r="B102" s="4" t="s">
        <v>83</v>
      </c>
      <c r="C102" s="254">
        <f>'194 - Bez projektu'!D9-'194 - Bez projektu'!D8</f>
        <v>1.2158119658119665E-2</v>
      </c>
      <c r="D102" s="254">
        <f>'194 - Bez projektu'!E9-'194 - Bez projektu'!E8</f>
        <v>1.2158119658119665E-2</v>
      </c>
      <c r="E102" s="254">
        <f>'194 - Bez projektu'!F9-'194 - Bez projektu'!F8</f>
        <v>1.2158119658119582E-2</v>
      </c>
      <c r="F102" s="254">
        <f>'194 - Bez projektu'!G9-'194 - Bez projektu'!G8</f>
        <v>1.2158119658119582E-2</v>
      </c>
      <c r="G102" s="254">
        <f>'194 - Bez projektu'!H9-'194 - Bez projektu'!H8</f>
        <v>1.2158119658119582E-2</v>
      </c>
      <c r="H102" s="254">
        <f>'194 - Bez projektu'!I9-'194 - Bez projektu'!I8</f>
        <v>1.2158119658119582E-2</v>
      </c>
      <c r="I102" s="254">
        <f>'194 - Bez projektu'!J9-'194 - Bez projektu'!J8</f>
        <v>1.2158119658119637E-2</v>
      </c>
      <c r="J102" s="254">
        <f>'194 - Bez projektu'!K9-'194 - Bez projektu'!K8</f>
        <v>1.2158119658119748E-2</v>
      </c>
      <c r="K102" s="254">
        <f>'194 - Bez projektu'!L9-'194 - Bez projektu'!L8</f>
        <v>1.2158119658119748E-2</v>
      </c>
      <c r="L102" s="254">
        <f>'194 - Bez projektu'!M9-'194 - Bez projektu'!M8</f>
        <v>1.2158119658119637E-2</v>
      </c>
      <c r="M102" s="254">
        <f>'194 - Bez projektu'!N9-'194 - Bez projektu'!N8</f>
        <v>1.2158119658119637E-2</v>
      </c>
      <c r="N102" s="254">
        <f>'194 - Bez projektu'!O9-'194 - Bez projektu'!O8</f>
        <v>1.2158119658119748E-2</v>
      </c>
      <c r="O102" s="254">
        <f>'194 - Bez projektu'!P9-'194 - Bez projektu'!P8</f>
        <v>1.2158119658119748E-2</v>
      </c>
      <c r="P102" s="254">
        <f>'194 - Bez projektu'!Q9-'194 - Bez projektu'!Q8</f>
        <v>1.2158119658119748E-2</v>
      </c>
      <c r="Q102" s="254">
        <f>'194 - Bez projektu'!R9-'194 - Bez projektu'!R8</f>
        <v>1.2158119658119637E-2</v>
      </c>
      <c r="R102" s="254"/>
      <c r="S102" s="254"/>
      <c r="T102" s="254"/>
      <c r="U102" s="254"/>
    </row>
    <row r="104" spans="2:21" ht="15.75" x14ac:dyDescent="0.25">
      <c r="B104" s="253" t="s">
        <v>92</v>
      </c>
    </row>
    <row r="105" spans="2:21" x14ac:dyDescent="0.25">
      <c r="B105" s="4" t="s">
        <v>83</v>
      </c>
      <c r="C105" s="254">
        <f>'194 - S projektom'!D9-'194 - S projektom'!D8</f>
        <v>1.1463675213675223E-2</v>
      </c>
      <c r="D105" s="254">
        <f>'194 - S projektom'!E9-'194 - S projektom'!E8</f>
        <v>1.1463675213675223E-2</v>
      </c>
      <c r="E105" s="254">
        <f>'194 - S projektom'!F9-'194 - S projektom'!F8</f>
        <v>1.1463675213675195E-2</v>
      </c>
      <c r="F105" s="254">
        <f>'194 - S projektom'!G9-'194 - S projektom'!G8</f>
        <v>1.1463675213675195E-2</v>
      </c>
      <c r="G105" s="254">
        <f>'194 - S projektom'!H9-'194 - S projektom'!H8</f>
        <v>1.1463675213675195E-2</v>
      </c>
      <c r="H105" s="254">
        <f>'194 - S projektom'!I9-'194 - S projektom'!I8</f>
        <v>1.1463675213675195E-2</v>
      </c>
      <c r="I105" s="254">
        <f>'194 - S projektom'!J9-'194 - S projektom'!J8</f>
        <v>1.1463675213675195E-2</v>
      </c>
      <c r="J105" s="254">
        <f>'194 - S projektom'!K9-'194 - S projektom'!K8</f>
        <v>1.1463675213675195E-2</v>
      </c>
      <c r="K105" s="254">
        <f>'194 - S projektom'!L9-'194 - S projektom'!L8</f>
        <v>1.1463675213675195E-2</v>
      </c>
      <c r="L105" s="254">
        <f>'194 - S projektom'!M9-'194 - S projektom'!M8</f>
        <v>1.1463675213675195E-2</v>
      </c>
      <c r="M105" s="254">
        <f>'194 - S projektom'!N9-'194 - S projektom'!N8</f>
        <v>1.1463675213675195E-2</v>
      </c>
      <c r="N105" s="254">
        <f>'194 - S projektom'!O9-'194 - S projektom'!O8</f>
        <v>1.1463675213675195E-2</v>
      </c>
      <c r="O105" s="254">
        <f>'194 - S projektom'!P9-'194 - S projektom'!P8</f>
        <v>1.1463675213675195E-2</v>
      </c>
      <c r="P105" s="254">
        <f>'194 - S projektom'!Q9-'194 - S projektom'!Q8</f>
        <v>1.1463675213675195E-2</v>
      </c>
      <c r="Q105" s="254">
        <f>'194 - S projektom'!R9-'194 - S projektom'!R8</f>
        <v>1.1463675213675195E-2</v>
      </c>
    </row>
    <row r="107" spans="2:21" x14ac:dyDescent="0.25">
      <c r="B107" s="5"/>
    </row>
    <row r="108" spans="2:21" ht="15.75" x14ac:dyDescent="0.25">
      <c r="B108" s="253" t="s">
        <v>90</v>
      </c>
    </row>
    <row r="109" spans="2:21" x14ac:dyDescent="0.25">
      <c r="B109" s="4" t="s">
        <v>135</v>
      </c>
      <c r="C109" s="254">
        <f>'194 - Bez projektu'!D19-'194 - Bez projektu'!D18</f>
        <v>1.2158119658119665E-2</v>
      </c>
      <c r="D109" s="254">
        <f>'194 - Bez projektu'!E19-'194 - Bez projektu'!E18</f>
        <v>1.2158119658119637E-2</v>
      </c>
      <c r="E109" s="254">
        <f>'194 - Bez projektu'!F19-'194 - Bez projektu'!F18</f>
        <v>1.2158119658119582E-2</v>
      </c>
      <c r="F109" s="254">
        <f>'194 - Bez projektu'!G19-'194 - Bez projektu'!G18</f>
        <v>1.2158119658119582E-2</v>
      </c>
      <c r="G109" s="254">
        <f>'194 - Bez projektu'!H19-'194 - Bez projektu'!H18</f>
        <v>1.2158119658119582E-2</v>
      </c>
      <c r="H109" s="254">
        <f>'194 - Bez projektu'!I19-'194 - Bez projektu'!I18</f>
        <v>1.2158119658119582E-2</v>
      </c>
      <c r="I109" s="254">
        <f>'194 - Bez projektu'!J19-'194 - Bez projektu'!J18</f>
        <v>1.2158119658119637E-2</v>
      </c>
      <c r="J109" s="254">
        <f>'194 - Bez projektu'!K19-'194 - Bez projektu'!K18</f>
        <v>1.2158119658119748E-2</v>
      </c>
      <c r="K109" s="254">
        <f>'194 - Bez projektu'!L19-'194 - Bez projektu'!L18</f>
        <v>1.2158119658119748E-2</v>
      </c>
      <c r="L109" s="254">
        <f>'194 - Bez projektu'!M19-'194 - Bez projektu'!M18</f>
        <v>1.2158119658119637E-2</v>
      </c>
      <c r="M109" s="254">
        <f>'194 - Bez projektu'!N19-'194 - Bez projektu'!N18</f>
        <v>1.2158119658119637E-2</v>
      </c>
      <c r="N109" s="254">
        <f>'194 - Bez projektu'!O19-'194 - Bez projektu'!O18</f>
        <v>1.2158119658119748E-2</v>
      </c>
      <c r="O109" s="254">
        <f>'194 - Bez projektu'!P19-'194 - Bez projektu'!P18</f>
        <v>1.2158119658119748E-2</v>
      </c>
      <c r="P109" s="254">
        <f>'194 - Bez projektu'!Q19-'194 - Bez projektu'!Q18</f>
        <v>1.2158119658119748E-2</v>
      </c>
      <c r="Q109" s="254">
        <f>'194 - Bez projektu'!R19-'194 - Bez projektu'!R18</f>
        <v>1.2158119658119637E-2</v>
      </c>
      <c r="R109" s="254"/>
    </row>
    <row r="111" spans="2:21" ht="15.75" x14ac:dyDescent="0.25">
      <c r="B111" s="253" t="s">
        <v>92</v>
      </c>
    </row>
    <row r="112" spans="2:21" x14ac:dyDescent="0.25">
      <c r="B112" s="4" t="s">
        <v>135</v>
      </c>
      <c r="C112" s="254">
        <f>'194 - S projektom'!D19-'194 - S projektom'!D18</f>
        <v>1.1463675213675223E-2</v>
      </c>
      <c r="D112" s="254">
        <f>'194 - S projektom'!E19-'194 - S projektom'!E18</f>
        <v>1.1463675213675195E-2</v>
      </c>
      <c r="E112" s="254">
        <f>'194 - S projektom'!F19-'194 - S projektom'!F18</f>
        <v>1.1463675213675195E-2</v>
      </c>
      <c r="F112" s="254">
        <f>'194 - S projektom'!G19-'194 - S projektom'!G18</f>
        <v>1.1463675213675195E-2</v>
      </c>
      <c r="G112" s="254">
        <f>'194 - S projektom'!H19-'194 - S projektom'!H18</f>
        <v>1.1463675213675195E-2</v>
      </c>
      <c r="H112" s="254">
        <f>'194 - S projektom'!I19-'194 - S projektom'!I18</f>
        <v>1.1463675213675195E-2</v>
      </c>
      <c r="I112" s="254">
        <f>'194 - S projektom'!J19-'194 - S projektom'!J18</f>
        <v>1.1463675213675195E-2</v>
      </c>
      <c r="J112" s="254">
        <f>'194 - S projektom'!K19-'194 - S projektom'!K18</f>
        <v>1.1463675213675195E-2</v>
      </c>
      <c r="K112" s="254">
        <f>'194 - S projektom'!L19-'194 - S projektom'!L18</f>
        <v>1.1463675213675195E-2</v>
      </c>
      <c r="L112" s="254">
        <f>'194 - S projektom'!M19-'194 - S projektom'!M18</f>
        <v>1.1463675213675195E-2</v>
      </c>
      <c r="M112" s="254">
        <f>'194 - S projektom'!N19-'194 - S projektom'!N18</f>
        <v>1.1463675213675195E-2</v>
      </c>
      <c r="N112" s="254">
        <f>'194 - S projektom'!O19-'194 - S projektom'!O18</f>
        <v>1.1463675213675195E-2</v>
      </c>
      <c r="O112" s="254">
        <f>'194 - S projektom'!P19-'194 - S projektom'!P18</f>
        <v>1.1463675213675195E-2</v>
      </c>
      <c r="P112" s="254">
        <f>'194 - S projektom'!Q19-'194 - S projektom'!Q18</f>
        <v>1.1463675213675195E-2</v>
      </c>
      <c r="Q112" s="254">
        <f>'194 - S projektom'!R19-'194 - S projektom'!R18</f>
        <v>1.1463675213675195E-2</v>
      </c>
    </row>
  </sheetData>
  <mergeCells count="8">
    <mergeCell ref="B71:B73"/>
    <mergeCell ref="B97:B99"/>
    <mergeCell ref="B2:B5"/>
    <mergeCell ref="B12:B15"/>
    <mergeCell ref="B22:B25"/>
    <mergeCell ref="B32:B35"/>
    <mergeCell ref="B42:B45"/>
    <mergeCell ref="B57:B60"/>
  </mergeCells>
  <conditionalFormatting sqref="C64:Q64 C62:Q62">
    <cfRule type="cellIs" dxfId="26" priority="35" operator="lessThan">
      <formula>0</formula>
    </cfRule>
    <cfRule type="cellIs" dxfId="25" priority="36" operator="greaterThan">
      <formula>0</formula>
    </cfRule>
  </conditionalFormatting>
  <conditionalFormatting sqref="C62:Q62 C64:Q64">
    <cfRule type="cellIs" dxfId="24" priority="34" operator="equal">
      <formula>0</formula>
    </cfRule>
  </conditionalFormatting>
  <conditionalFormatting sqref="C47:Q49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C51:Q53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C29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C29">
    <cfRule type="cellIs" dxfId="15" priority="22" operator="equal">
      <formula>0</formula>
    </cfRule>
  </conditionalFormatting>
  <conditionalFormatting sqref="C37:Q37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C27:Q28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29:Q29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C17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C7:C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2:R22"/>
  <sheetViews>
    <sheetView zoomScale="80" zoomScaleNormal="80" workbookViewId="0">
      <selection activeCell="F19" sqref="F19"/>
    </sheetView>
  </sheetViews>
  <sheetFormatPr defaultRowHeight="15" x14ac:dyDescent="0.25"/>
  <cols>
    <col min="1" max="1" width="2.7109375" style="245" customWidth="1"/>
    <col min="2" max="2" width="23.42578125" style="245" customWidth="1"/>
    <col min="3" max="16384" width="9.140625" style="245"/>
  </cols>
  <sheetData>
    <row r="2" spans="2:18" x14ac:dyDescent="0.25">
      <c r="B2" s="321" t="s">
        <v>153</v>
      </c>
    </row>
    <row r="3" spans="2:18" x14ac:dyDescent="0.25">
      <c r="B3" s="322" t="s">
        <v>154</v>
      </c>
    </row>
    <row r="4" spans="2:18" x14ac:dyDescent="0.25">
      <c r="B4" s="323" t="s">
        <v>155</v>
      </c>
      <c r="E4" s="275"/>
    </row>
    <row r="5" spans="2:18" x14ac:dyDescent="0.25">
      <c r="B5" s="324" t="s">
        <v>156</v>
      </c>
      <c r="E5" s="275"/>
    </row>
    <row r="6" spans="2:18" x14ac:dyDescent="0.25">
      <c r="B6" s="325" t="s">
        <v>157</v>
      </c>
      <c r="E6" s="275"/>
    </row>
    <row r="9" spans="2:18" x14ac:dyDescent="0.25">
      <c r="B9" s="326" t="s">
        <v>158</v>
      </c>
      <c r="C9" s="326" t="s">
        <v>159</v>
      </c>
      <c r="D9" s="327" t="s">
        <v>64</v>
      </c>
      <c r="E9" s="327" t="s">
        <v>174</v>
      </c>
      <c r="F9" s="275"/>
      <c r="G9" s="275"/>
      <c r="H9" s="275"/>
      <c r="I9" s="275"/>
      <c r="J9" s="275"/>
      <c r="K9" s="275"/>
      <c r="L9" s="275"/>
      <c r="M9" s="275"/>
      <c r="N9" s="275"/>
      <c r="O9" s="275"/>
    </row>
    <row r="10" spans="2:18" x14ac:dyDescent="0.25">
      <c r="B10" s="245" t="s">
        <v>161</v>
      </c>
      <c r="C10" s="245" t="s">
        <v>162</v>
      </c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</row>
    <row r="11" spans="2:18" x14ac:dyDescent="0.25">
      <c r="B11" s="245" t="s">
        <v>163</v>
      </c>
      <c r="C11" s="328">
        <v>861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</row>
    <row r="12" spans="2:18" x14ac:dyDescent="0.25">
      <c r="B12" s="245" t="s">
        <v>165</v>
      </c>
      <c r="C12" s="330" t="s">
        <v>175</v>
      </c>
      <c r="D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</row>
    <row r="13" spans="2:18" x14ac:dyDescent="0.25">
      <c r="B13" s="335" t="s">
        <v>176</v>
      </c>
      <c r="C13" s="336" t="s">
        <v>144</v>
      </c>
      <c r="D13" s="333">
        <v>0.18611111111111112</v>
      </c>
      <c r="E13" s="333"/>
      <c r="F13" s="333">
        <f>D13+1/12</f>
        <v>0.26944444444444443</v>
      </c>
      <c r="G13" s="333"/>
      <c r="H13" s="333">
        <f>F13+1/12</f>
        <v>0.35277777777777775</v>
      </c>
      <c r="I13" s="333">
        <f>H13+1/12</f>
        <v>0.43611111111111106</v>
      </c>
      <c r="J13" s="333">
        <f>I13+1/12</f>
        <v>0.51944444444444438</v>
      </c>
      <c r="K13" s="333"/>
      <c r="L13" s="333">
        <f>J13+1/12</f>
        <v>0.60277777777777775</v>
      </c>
      <c r="M13" s="333"/>
      <c r="N13" s="333">
        <f>L13+1/12</f>
        <v>0.68611111111111112</v>
      </c>
      <c r="O13" s="333"/>
      <c r="P13" s="333">
        <f>N13+1/12</f>
        <v>0.76944444444444449</v>
      </c>
      <c r="Q13" s="333">
        <f>P13+1/12</f>
        <v>0.85277777777777786</v>
      </c>
      <c r="R13" s="333">
        <f>Q13+1/12</f>
        <v>0.93611111111111123</v>
      </c>
    </row>
    <row r="14" spans="2:18" x14ac:dyDescent="0.25">
      <c r="B14" s="341" t="s">
        <v>40</v>
      </c>
      <c r="C14" s="245" t="s">
        <v>144</v>
      </c>
      <c r="D14" s="344">
        <f>D13+"0:34"</f>
        <v>0.20972222222222223</v>
      </c>
      <c r="E14" s="343">
        <f>D14+1/24</f>
        <v>0.25138888888888888</v>
      </c>
      <c r="F14" s="344">
        <f>F13+"0:34"</f>
        <v>0.29305555555555551</v>
      </c>
      <c r="G14" s="343">
        <f>F14+1/24</f>
        <v>0.3347222222222222</v>
      </c>
      <c r="H14" s="344">
        <f>H13+"0:34"</f>
        <v>0.37638888888888888</v>
      </c>
      <c r="I14" s="344">
        <f>I13+"0:34"</f>
        <v>0.45972222222222214</v>
      </c>
      <c r="J14" s="344">
        <f>J13+"0:34"</f>
        <v>0.54305555555555551</v>
      </c>
      <c r="K14" s="343">
        <f>J14+1/24</f>
        <v>0.58472222222222214</v>
      </c>
      <c r="L14" s="344">
        <f>L13+"0:34"</f>
        <v>0.62638888888888888</v>
      </c>
      <c r="M14" s="343">
        <f>L14+1/24</f>
        <v>0.66805555555555551</v>
      </c>
      <c r="N14" s="344">
        <f>N13+"0:34"</f>
        <v>0.70972222222222225</v>
      </c>
      <c r="O14" s="343">
        <f>N14+1/24</f>
        <v>0.75138888888888888</v>
      </c>
      <c r="P14" s="344">
        <f>P13+"0:34"</f>
        <v>0.79305555555555562</v>
      </c>
      <c r="Q14" s="344">
        <f>Q13+"0:34"</f>
        <v>0.87638888888888899</v>
      </c>
      <c r="R14" s="344">
        <f>R13+"0:34"</f>
        <v>0.95972222222222237</v>
      </c>
    </row>
    <row r="15" spans="2:18" x14ac:dyDescent="0.25">
      <c r="B15" s="261" t="s">
        <v>10</v>
      </c>
      <c r="C15" s="315" t="s">
        <v>145</v>
      </c>
      <c r="D15" s="340">
        <f t="shared" ref="D15:R15" si="0">D14+"0:33"</f>
        <v>0.2326388888888889</v>
      </c>
      <c r="E15" s="339">
        <f t="shared" si="0"/>
        <v>0.27430555555555558</v>
      </c>
      <c r="F15" s="340">
        <f t="shared" si="0"/>
        <v>0.31597222222222221</v>
      </c>
      <c r="G15" s="339">
        <f t="shared" si="0"/>
        <v>0.35763888888888884</v>
      </c>
      <c r="H15" s="340">
        <f t="shared" si="0"/>
        <v>0.39930555555555558</v>
      </c>
      <c r="I15" s="340">
        <f t="shared" si="0"/>
        <v>0.48263888888888884</v>
      </c>
      <c r="J15" s="340">
        <f t="shared" si="0"/>
        <v>0.56597222222222221</v>
      </c>
      <c r="K15" s="339">
        <f t="shared" si="0"/>
        <v>0.60763888888888884</v>
      </c>
      <c r="L15" s="340">
        <f t="shared" si="0"/>
        <v>0.64930555555555558</v>
      </c>
      <c r="M15" s="339">
        <f t="shared" si="0"/>
        <v>0.69097222222222221</v>
      </c>
      <c r="N15" s="340">
        <f t="shared" si="0"/>
        <v>0.73263888888888895</v>
      </c>
      <c r="O15" s="339">
        <f t="shared" si="0"/>
        <v>0.77430555555555558</v>
      </c>
      <c r="P15" s="340">
        <f t="shared" si="0"/>
        <v>0.81597222222222232</v>
      </c>
      <c r="Q15" s="340">
        <f t="shared" si="0"/>
        <v>0.89930555555555569</v>
      </c>
      <c r="R15" s="340">
        <f t="shared" si="0"/>
        <v>0.98263888888888906</v>
      </c>
    </row>
    <row r="16" spans="2:18" x14ac:dyDescent="0.25">
      <c r="N16" s="275"/>
    </row>
    <row r="17" spans="2:18" x14ac:dyDescent="0.25">
      <c r="B17" s="335" t="s">
        <v>10</v>
      </c>
      <c r="C17" s="336" t="s">
        <v>144</v>
      </c>
      <c r="D17" s="333">
        <v>0.18402777777777779</v>
      </c>
      <c r="E17" s="337">
        <f>D17+1/24</f>
        <v>0.22569444444444445</v>
      </c>
      <c r="F17" s="333">
        <f>E17+1/24</f>
        <v>0.2673611111111111</v>
      </c>
      <c r="G17" s="337">
        <f>F17+1/24</f>
        <v>0.30902777777777779</v>
      </c>
      <c r="H17" s="333">
        <f>F17+1/12</f>
        <v>0.35069444444444442</v>
      </c>
      <c r="I17" s="333">
        <f>H17+1/12</f>
        <v>0.43402777777777773</v>
      </c>
      <c r="J17" s="333">
        <f>I17+1/12</f>
        <v>0.51736111111111105</v>
      </c>
      <c r="K17" s="337">
        <f t="shared" ref="K17:P17" si="1">J17+1/24</f>
        <v>0.55902777777777768</v>
      </c>
      <c r="L17" s="333">
        <f>K17+1/24</f>
        <v>0.60069444444444431</v>
      </c>
      <c r="M17" s="337">
        <f t="shared" si="1"/>
        <v>0.64236111111111094</v>
      </c>
      <c r="N17" s="333">
        <f t="shared" si="1"/>
        <v>0.68402777777777757</v>
      </c>
      <c r="O17" s="337">
        <f t="shared" si="1"/>
        <v>0.7256944444444442</v>
      </c>
      <c r="P17" s="333">
        <f t="shared" si="1"/>
        <v>0.76736111111111083</v>
      </c>
      <c r="Q17" s="333">
        <f>P17+1/12</f>
        <v>0.8506944444444442</v>
      </c>
      <c r="R17" s="333">
        <f>Q17+1/12</f>
        <v>0.93402777777777757</v>
      </c>
    </row>
    <row r="18" spans="2:18" x14ac:dyDescent="0.25">
      <c r="B18" s="341" t="s">
        <v>40</v>
      </c>
      <c r="C18" s="245" t="s">
        <v>145</v>
      </c>
      <c r="D18" s="344">
        <f t="shared" ref="D18:R18" si="2">D17+"0:30"</f>
        <v>0.20486111111111113</v>
      </c>
      <c r="E18" s="343">
        <f t="shared" si="2"/>
        <v>0.24652777777777779</v>
      </c>
      <c r="F18" s="344">
        <f t="shared" si="2"/>
        <v>0.28819444444444442</v>
      </c>
      <c r="G18" s="343">
        <f t="shared" si="2"/>
        <v>0.3298611111111111</v>
      </c>
      <c r="H18" s="344">
        <f t="shared" si="2"/>
        <v>0.37152777777777773</v>
      </c>
      <c r="I18" s="344">
        <f t="shared" si="2"/>
        <v>0.45486111111111105</v>
      </c>
      <c r="J18" s="344">
        <f t="shared" si="2"/>
        <v>0.53819444444444442</v>
      </c>
      <c r="K18" s="343">
        <f t="shared" si="2"/>
        <v>0.57986111111111105</v>
      </c>
      <c r="L18" s="344">
        <f t="shared" si="2"/>
        <v>0.62152777777777768</v>
      </c>
      <c r="M18" s="343">
        <f t="shared" si="2"/>
        <v>0.66319444444444431</v>
      </c>
      <c r="N18" s="344">
        <f t="shared" si="2"/>
        <v>0.70486111111111094</v>
      </c>
      <c r="O18" s="343">
        <f t="shared" si="2"/>
        <v>0.74652777777777757</v>
      </c>
      <c r="P18" s="344">
        <f t="shared" si="2"/>
        <v>0.7881944444444442</v>
      </c>
      <c r="Q18" s="344">
        <f t="shared" si="2"/>
        <v>0.87152777777777757</v>
      </c>
      <c r="R18" s="344">
        <f t="shared" si="2"/>
        <v>0.95486111111111094</v>
      </c>
    </row>
    <row r="19" spans="2:18" x14ac:dyDescent="0.25">
      <c r="B19" s="261" t="s">
        <v>176</v>
      </c>
      <c r="C19" s="315" t="s">
        <v>145</v>
      </c>
      <c r="D19" s="340">
        <f>D18+"0:38"</f>
        <v>0.23125000000000001</v>
      </c>
      <c r="E19" s="340"/>
      <c r="F19" s="340">
        <f>F18+"0:38"</f>
        <v>0.31458333333333333</v>
      </c>
      <c r="G19" s="340"/>
      <c r="H19" s="340">
        <f>H18+"0:38"</f>
        <v>0.39791666666666664</v>
      </c>
      <c r="I19" s="340">
        <f>I18+"0:38"</f>
        <v>0.48124999999999996</v>
      </c>
      <c r="J19" s="340">
        <f>J18+"0:38"</f>
        <v>0.56458333333333333</v>
      </c>
      <c r="K19" s="340"/>
      <c r="L19" s="340">
        <f>L18+"0:38"</f>
        <v>0.64791666666666659</v>
      </c>
      <c r="M19" s="340"/>
      <c r="N19" s="340">
        <f>N18+"0:38"</f>
        <v>0.73124999999999984</v>
      </c>
      <c r="O19" s="340"/>
      <c r="P19" s="340">
        <f>P18+"0:38"</f>
        <v>0.8145833333333331</v>
      </c>
      <c r="Q19" s="340">
        <f>Q18+"0:38"</f>
        <v>0.89791666666666647</v>
      </c>
      <c r="R19" s="340">
        <f>R18+"0:38"</f>
        <v>0.98124999999999984</v>
      </c>
    </row>
    <row r="21" spans="2:18" x14ac:dyDescent="0.25">
      <c r="B21" s="317" t="s">
        <v>177</v>
      </c>
      <c r="D21" s="275">
        <f>D18-D17</f>
        <v>2.0833333333333343E-2</v>
      </c>
      <c r="E21" s="275">
        <f t="shared" ref="E21:Q21" si="3">E18-E17</f>
        <v>2.0833333333333343E-2</v>
      </c>
      <c r="F21" s="275">
        <f t="shared" si="3"/>
        <v>2.0833333333333315E-2</v>
      </c>
      <c r="G21" s="275">
        <f t="shared" si="3"/>
        <v>2.0833333333333315E-2</v>
      </c>
      <c r="H21" s="275">
        <f t="shared" si="3"/>
        <v>2.0833333333333315E-2</v>
      </c>
      <c r="I21" s="275">
        <f t="shared" si="3"/>
        <v>2.0833333333333315E-2</v>
      </c>
      <c r="J21" s="275">
        <f t="shared" si="3"/>
        <v>2.083333333333337E-2</v>
      </c>
      <c r="K21" s="275">
        <f t="shared" si="3"/>
        <v>2.083333333333337E-2</v>
      </c>
      <c r="L21" s="275">
        <f t="shared" si="3"/>
        <v>2.083333333333337E-2</v>
      </c>
      <c r="M21" s="275">
        <f t="shared" si="3"/>
        <v>2.083333333333337E-2</v>
      </c>
      <c r="N21" s="275">
        <f t="shared" si="3"/>
        <v>2.083333333333337E-2</v>
      </c>
      <c r="O21" s="275">
        <f t="shared" si="3"/>
        <v>2.083333333333337E-2</v>
      </c>
      <c r="P21" s="275">
        <f t="shared" si="3"/>
        <v>2.083333333333337E-2</v>
      </c>
      <c r="Q21" s="275">
        <f t="shared" si="3"/>
        <v>2.083333333333337E-2</v>
      </c>
      <c r="R21" s="275">
        <f>R18-R17</f>
        <v>2.083333333333337E-2</v>
      </c>
    </row>
    <row r="22" spans="2:18" x14ac:dyDescent="0.25">
      <c r="B22" s="317" t="s">
        <v>178</v>
      </c>
      <c r="D22" s="275">
        <f>D15-D14</f>
        <v>2.2916666666666669E-2</v>
      </c>
      <c r="E22" s="275">
        <f t="shared" ref="E22:R22" si="4">E15-E14</f>
        <v>2.2916666666666696E-2</v>
      </c>
      <c r="F22" s="275">
        <f t="shared" si="4"/>
        <v>2.2916666666666696E-2</v>
      </c>
      <c r="G22" s="275">
        <f t="shared" si="4"/>
        <v>2.2916666666666641E-2</v>
      </c>
      <c r="H22" s="275">
        <f t="shared" si="4"/>
        <v>2.2916666666666696E-2</v>
      </c>
      <c r="I22" s="275">
        <f t="shared" si="4"/>
        <v>2.2916666666666696E-2</v>
      </c>
      <c r="J22" s="275">
        <f t="shared" si="4"/>
        <v>2.2916666666666696E-2</v>
      </c>
      <c r="K22" s="275">
        <f t="shared" si="4"/>
        <v>2.2916666666666696E-2</v>
      </c>
      <c r="L22" s="275">
        <f t="shared" si="4"/>
        <v>2.2916666666666696E-2</v>
      </c>
      <c r="M22" s="275">
        <f t="shared" si="4"/>
        <v>2.2916666666666696E-2</v>
      </c>
      <c r="N22" s="275">
        <f t="shared" si="4"/>
        <v>2.2916666666666696E-2</v>
      </c>
      <c r="O22" s="275">
        <f t="shared" si="4"/>
        <v>2.2916666666666696E-2</v>
      </c>
      <c r="P22" s="275">
        <f t="shared" si="4"/>
        <v>2.2916666666666696E-2</v>
      </c>
      <c r="Q22" s="275">
        <f t="shared" si="4"/>
        <v>2.2916666666666696E-2</v>
      </c>
      <c r="R22" s="275">
        <f t="shared" si="4"/>
        <v>2.2916666666666696E-2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AM211"/>
  <sheetViews>
    <sheetView zoomScale="80" zoomScaleNormal="80" workbookViewId="0">
      <pane ySplit="7" topLeftCell="A8" activePane="bottomLeft" state="frozen"/>
      <selection pane="bottomLeft" activeCell="D25" sqref="D25"/>
    </sheetView>
  </sheetViews>
  <sheetFormatPr defaultColWidth="8.85546875" defaultRowHeight="15" x14ac:dyDescent="0.25"/>
  <cols>
    <col min="1" max="1" width="1" customWidth="1"/>
    <col min="2" max="2" width="52" customWidth="1"/>
    <col min="3" max="3" width="46" customWidth="1"/>
    <col min="4" max="4" width="13.85546875" customWidth="1"/>
    <col min="5" max="5" width="14.5703125" customWidth="1"/>
  </cols>
  <sheetData>
    <row r="1" spans="2:39" ht="15.75" thickBot="1" x14ac:dyDescent="0.3">
      <c r="I1" s="220"/>
      <c r="J1" s="221">
        <v>1</v>
      </c>
      <c r="K1" s="221">
        <v>2</v>
      </c>
      <c r="L1" s="221">
        <v>3</v>
      </c>
      <c r="M1" s="221">
        <v>4</v>
      </c>
      <c r="N1" s="221">
        <v>5</v>
      </c>
      <c r="O1" s="221">
        <v>6</v>
      </c>
      <c r="P1" s="221">
        <v>7</v>
      </c>
      <c r="Q1" s="221">
        <v>8</v>
      </c>
      <c r="R1" s="221">
        <v>9</v>
      </c>
      <c r="S1" s="221">
        <v>10</v>
      </c>
      <c r="T1" s="221">
        <v>11</v>
      </c>
      <c r="U1" s="221">
        <v>12</v>
      </c>
      <c r="V1" s="221">
        <v>13</v>
      </c>
      <c r="W1" s="221">
        <v>14</v>
      </c>
      <c r="X1" s="221">
        <v>15</v>
      </c>
      <c r="Y1" s="221">
        <v>16</v>
      </c>
      <c r="Z1" s="221">
        <v>17</v>
      </c>
      <c r="AA1" s="221">
        <v>18</v>
      </c>
      <c r="AB1" s="221">
        <v>19</v>
      </c>
      <c r="AC1" s="221">
        <v>20</v>
      </c>
      <c r="AD1" s="221">
        <v>21</v>
      </c>
      <c r="AE1" s="221">
        <v>22</v>
      </c>
      <c r="AF1" s="221">
        <v>23</v>
      </c>
      <c r="AG1" s="221">
        <v>24</v>
      </c>
      <c r="AH1" s="221">
        <v>25</v>
      </c>
      <c r="AI1" s="221">
        <v>26</v>
      </c>
      <c r="AJ1" s="221">
        <v>27</v>
      </c>
      <c r="AK1" s="221">
        <v>28</v>
      </c>
      <c r="AL1" s="221">
        <v>29</v>
      </c>
      <c r="AM1" s="221">
        <v>30</v>
      </c>
    </row>
    <row r="2" spans="2:39" ht="29.25" thickBot="1" x14ac:dyDescent="0.3">
      <c r="B2" s="425" t="s">
        <v>7</v>
      </c>
      <c r="C2" s="426"/>
      <c r="D2" s="426"/>
      <c r="E2" s="426"/>
      <c r="F2" s="426"/>
      <c r="G2" s="426"/>
      <c r="H2" s="427"/>
      <c r="I2" s="232">
        <v>2023</v>
      </c>
      <c r="J2" s="233">
        <f t="shared" ref="J2:AM2" si="0">I2+$J$1</f>
        <v>2024</v>
      </c>
      <c r="K2" s="233">
        <f t="shared" si="0"/>
        <v>2025</v>
      </c>
      <c r="L2" s="233">
        <f t="shared" si="0"/>
        <v>2026</v>
      </c>
      <c r="M2" s="233">
        <f t="shared" si="0"/>
        <v>2027</v>
      </c>
      <c r="N2" s="233">
        <f t="shared" si="0"/>
        <v>2028</v>
      </c>
      <c r="O2" s="233">
        <f t="shared" si="0"/>
        <v>2029</v>
      </c>
      <c r="P2" s="233">
        <f t="shared" si="0"/>
        <v>2030</v>
      </c>
      <c r="Q2" s="233">
        <f t="shared" si="0"/>
        <v>2031</v>
      </c>
      <c r="R2" s="233">
        <f t="shared" si="0"/>
        <v>2032</v>
      </c>
      <c r="S2" s="233">
        <f t="shared" si="0"/>
        <v>2033</v>
      </c>
      <c r="T2" s="233">
        <f t="shared" si="0"/>
        <v>2034</v>
      </c>
      <c r="U2" s="233">
        <f t="shared" si="0"/>
        <v>2035</v>
      </c>
      <c r="V2" s="233">
        <f t="shared" si="0"/>
        <v>2036</v>
      </c>
      <c r="W2" s="233">
        <f t="shared" si="0"/>
        <v>2037</v>
      </c>
      <c r="X2" s="233">
        <f t="shared" si="0"/>
        <v>2038</v>
      </c>
      <c r="Y2" s="233">
        <f t="shared" si="0"/>
        <v>2039</v>
      </c>
      <c r="Z2" s="233">
        <f t="shared" si="0"/>
        <v>2040</v>
      </c>
      <c r="AA2" s="233">
        <f t="shared" si="0"/>
        <v>2041</v>
      </c>
      <c r="AB2" s="233">
        <f t="shared" si="0"/>
        <v>2042</v>
      </c>
      <c r="AC2" s="233">
        <f t="shared" si="0"/>
        <v>2043</v>
      </c>
      <c r="AD2" s="233">
        <f t="shared" si="0"/>
        <v>2044</v>
      </c>
      <c r="AE2" s="233">
        <f t="shared" si="0"/>
        <v>2045</v>
      </c>
      <c r="AF2" s="233">
        <f t="shared" si="0"/>
        <v>2046</v>
      </c>
      <c r="AG2" s="233">
        <f t="shared" si="0"/>
        <v>2047</v>
      </c>
      <c r="AH2" s="233">
        <f t="shared" si="0"/>
        <v>2048</v>
      </c>
      <c r="AI2" s="233">
        <f t="shared" si="0"/>
        <v>2049</v>
      </c>
      <c r="AJ2" s="233">
        <f t="shared" si="0"/>
        <v>2050</v>
      </c>
      <c r="AK2" s="233">
        <f t="shared" si="0"/>
        <v>2051</v>
      </c>
      <c r="AL2" s="233">
        <f t="shared" si="0"/>
        <v>2052</v>
      </c>
      <c r="AM2" s="234">
        <f t="shared" si="0"/>
        <v>2053</v>
      </c>
    </row>
    <row r="3" spans="2:39" ht="19.5" customHeight="1" x14ac:dyDescent="0.25">
      <c r="B3" s="222" t="s">
        <v>128</v>
      </c>
      <c r="C3" s="428" t="s">
        <v>8</v>
      </c>
      <c r="D3" s="428"/>
      <c r="E3" s="428"/>
      <c r="F3" s="428"/>
      <c r="G3" s="428"/>
      <c r="H3" s="429"/>
      <c r="I3" s="236">
        <f>I11</f>
        <v>13490.446794871788</v>
      </c>
      <c r="J3" s="237">
        <f t="shared" ref="J3:AM3" si="1">J11</f>
        <v>13490.446794871788</v>
      </c>
      <c r="K3" s="237">
        <f t="shared" si="1"/>
        <v>13490.446794871788</v>
      </c>
      <c r="L3" s="237">
        <f t="shared" si="1"/>
        <v>13490.446794871788</v>
      </c>
      <c r="M3" s="237">
        <f t="shared" si="1"/>
        <v>13453.588461538457</v>
      </c>
      <c r="N3" s="237">
        <f t="shared" si="1"/>
        <v>13453.588461538457</v>
      </c>
      <c r="O3" s="237">
        <f t="shared" si="1"/>
        <v>13453.588461538457</v>
      </c>
      <c r="P3" s="237">
        <f t="shared" si="1"/>
        <v>13453.588461538457</v>
      </c>
      <c r="Q3" s="237">
        <f t="shared" si="1"/>
        <v>13453.588461538457</v>
      </c>
      <c r="R3" s="237">
        <f t="shared" si="1"/>
        <v>13453.588461538457</v>
      </c>
      <c r="S3" s="237">
        <f t="shared" si="1"/>
        <v>13453.588461538457</v>
      </c>
      <c r="T3" s="237">
        <f t="shared" si="1"/>
        <v>13453.588461538457</v>
      </c>
      <c r="U3" s="237">
        <f t="shared" si="1"/>
        <v>13453.588461538457</v>
      </c>
      <c r="V3" s="237">
        <f t="shared" si="1"/>
        <v>13453.588461538457</v>
      </c>
      <c r="W3" s="237">
        <f t="shared" si="1"/>
        <v>13453.588461538457</v>
      </c>
      <c r="X3" s="237">
        <f t="shared" si="1"/>
        <v>13453.588461538457</v>
      </c>
      <c r="Y3" s="237">
        <f t="shared" si="1"/>
        <v>13453.588461538457</v>
      </c>
      <c r="Z3" s="237">
        <f t="shared" si="1"/>
        <v>13453.588461538457</v>
      </c>
      <c r="AA3" s="237">
        <f t="shared" si="1"/>
        <v>13453.588461538457</v>
      </c>
      <c r="AB3" s="237">
        <f t="shared" si="1"/>
        <v>13453.588461538457</v>
      </c>
      <c r="AC3" s="237">
        <f t="shared" si="1"/>
        <v>13453.588461538457</v>
      </c>
      <c r="AD3" s="237">
        <f t="shared" si="1"/>
        <v>13453.588461538457</v>
      </c>
      <c r="AE3" s="237">
        <f t="shared" si="1"/>
        <v>13453.588461538457</v>
      </c>
      <c r="AF3" s="237">
        <f t="shared" si="1"/>
        <v>13453.588461538457</v>
      </c>
      <c r="AG3" s="237">
        <f t="shared" si="1"/>
        <v>13453.588461538457</v>
      </c>
      <c r="AH3" s="237">
        <f t="shared" si="1"/>
        <v>13453.588461538457</v>
      </c>
      <c r="AI3" s="237">
        <f t="shared" si="1"/>
        <v>13453.588461538457</v>
      </c>
      <c r="AJ3" s="237">
        <f t="shared" si="1"/>
        <v>13453.588461538457</v>
      </c>
      <c r="AK3" s="237">
        <f t="shared" si="1"/>
        <v>13453.588461538457</v>
      </c>
      <c r="AL3" s="237">
        <f t="shared" si="1"/>
        <v>13453.588461538457</v>
      </c>
      <c r="AM3" s="238">
        <f t="shared" si="1"/>
        <v>13453.588461538457</v>
      </c>
    </row>
    <row r="4" spans="2:39" ht="27.75" customHeight="1" x14ac:dyDescent="0.25">
      <c r="B4" s="218" t="s">
        <v>129</v>
      </c>
      <c r="C4" s="430" t="s">
        <v>8</v>
      </c>
      <c r="D4" s="430"/>
      <c r="E4" s="430"/>
      <c r="F4" s="430"/>
      <c r="G4" s="430"/>
      <c r="H4" s="431"/>
      <c r="I4" s="239">
        <f>I55</f>
        <v>13490.446794871788</v>
      </c>
      <c r="J4" s="235">
        <f t="shared" ref="J4:AM4" si="2">J55</f>
        <v>13490.446794871788</v>
      </c>
      <c r="K4" s="235">
        <f t="shared" si="2"/>
        <v>13490.446794871788</v>
      </c>
      <c r="L4" s="235">
        <f t="shared" si="2"/>
        <v>13490.446794871788</v>
      </c>
      <c r="M4" s="235">
        <f t="shared" si="2"/>
        <v>13490.446794871788</v>
      </c>
      <c r="N4" s="235">
        <f t="shared" si="2"/>
        <v>13490.446794871788</v>
      </c>
      <c r="O4" s="235">
        <f t="shared" si="2"/>
        <v>13490.446794871788</v>
      </c>
      <c r="P4" s="235">
        <f t="shared" si="2"/>
        <v>13490.446794871788</v>
      </c>
      <c r="Q4" s="235">
        <f t="shared" si="2"/>
        <v>13490.446794871788</v>
      </c>
      <c r="R4" s="235">
        <f t="shared" si="2"/>
        <v>13490.446794871788</v>
      </c>
      <c r="S4" s="235">
        <f t="shared" si="2"/>
        <v>13490.446794871788</v>
      </c>
      <c r="T4" s="235">
        <f t="shared" si="2"/>
        <v>13490.446794871788</v>
      </c>
      <c r="U4" s="235">
        <f t="shared" si="2"/>
        <v>13490.446794871788</v>
      </c>
      <c r="V4" s="235">
        <f t="shared" si="2"/>
        <v>13490.446794871788</v>
      </c>
      <c r="W4" s="235">
        <f t="shared" si="2"/>
        <v>13490.446794871788</v>
      </c>
      <c r="X4" s="235">
        <f t="shared" si="2"/>
        <v>13490.446794871788</v>
      </c>
      <c r="Y4" s="235">
        <f t="shared" si="2"/>
        <v>13490.446794871788</v>
      </c>
      <c r="Z4" s="235">
        <f t="shared" si="2"/>
        <v>13490.446794871788</v>
      </c>
      <c r="AA4" s="235">
        <f t="shared" si="2"/>
        <v>13490.446794871788</v>
      </c>
      <c r="AB4" s="235">
        <f t="shared" si="2"/>
        <v>13490.446794871788</v>
      </c>
      <c r="AC4" s="235">
        <f t="shared" si="2"/>
        <v>13490.446794871788</v>
      </c>
      <c r="AD4" s="235">
        <f t="shared" si="2"/>
        <v>13490.446794871788</v>
      </c>
      <c r="AE4" s="235">
        <f t="shared" si="2"/>
        <v>13490.446794871788</v>
      </c>
      <c r="AF4" s="235">
        <f t="shared" si="2"/>
        <v>13490.446794871788</v>
      </c>
      <c r="AG4" s="235">
        <f t="shared" si="2"/>
        <v>13490.446794871788</v>
      </c>
      <c r="AH4" s="235">
        <f t="shared" si="2"/>
        <v>13490.446794871788</v>
      </c>
      <c r="AI4" s="235">
        <f t="shared" si="2"/>
        <v>13490.446794871788</v>
      </c>
      <c r="AJ4" s="235">
        <f t="shared" si="2"/>
        <v>13490.446794871788</v>
      </c>
      <c r="AK4" s="235">
        <f t="shared" si="2"/>
        <v>13490.446794871788</v>
      </c>
      <c r="AL4" s="235">
        <f t="shared" si="2"/>
        <v>13490.446794871788</v>
      </c>
      <c r="AM4" s="240">
        <f t="shared" si="2"/>
        <v>13490.446794871788</v>
      </c>
    </row>
    <row r="5" spans="2:39" ht="27.75" customHeight="1" x14ac:dyDescent="0.25">
      <c r="B5" s="218" t="s">
        <v>130</v>
      </c>
      <c r="C5" s="430" t="s">
        <v>8</v>
      </c>
      <c r="D5" s="430"/>
      <c r="E5" s="430"/>
      <c r="F5" s="430"/>
      <c r="G5" s="430"/>
      <c r="H5" s="431"/>
      <c r="I5" s="239">
        <f>I76</f>
        <v>612996</v>
      </c>
      <c r="J5" s="235">
        <f t="shared" ref="J5:AM5" si="3">J76</f>
        <v>612996</v>
      </c>
      <c r="K5" s="235">
        <f t="shared" si="3"/>
        <v>612996</v>
      </c>
      <c r="L5" s="235">
        <f t="shared" si="3"/>
        <v>612996</v>
      </c>
      <c r="M5" s="235">
        <f t="shared" si="3"/>
        <v>612996</v>
      </c>
      <c r="N5" s="235">
        <f t="shared" si="3"/>
        <v>612996</v>
      </c>
      <c r="O5" s="235">
        <f t="shared" si="3"/>
        <v>612996</v>
      </c>
      <c r="P5" s="235">
        <f t="shared" si="3"/>
        <v>612996</v>
      </c>
      <c r="Q5" s="235">
        <f t="shared" si="3"/>
        <v>612996</v>
      </c>
      <c r="R5" s="235">
        <f t="shared" si="3"/>
        <v>612996</v>
      </c>
      <c r="S5" s="235">
        <f t="shared" si="3"/>
        <v>612996</v>
      </c>
      <c r="T5" s="235">
        <f t="shared" si="3"/>
        <v>612996</v>
      </c>
      <c r="U5" s="235">
        <f t="shared" si="3"/>
        <v>612996</v>
      </c>
      <c r="V5" s="235">
        <f t="shared" si="3"/>
        <v>612996</v>
      </c>
      <c r="W5" s="235">
        <f t="shared" si="3"/>
        <v>612996</v>
      </c>
      <c r="X5" s="235">
        <f t="shared" si="3"/>
        <v>612996</v>
      </c>
      <c r="Y5" s="235">
        <f t="shared" si="3"/>
        <v>612996</v>
      </c>
      <c r="Z5" s="235">
        <f t="shared" si="3"/>
        <v>612996</v>
      </c>
      <c r="AA5" s="235">
        <f t="shared" si="3"/>
        <v>612996</v>
      </c>
      <c r="AB5" s="235">
        <f t="shared" si="3"/>
        <v>612996</v>
      </c>
      <c r="AC5" s="235">
        <f t="shared" si="3"/>
        <v>612996</v>
      </c>
      <c r="AD5" s="235">
        <f t="shared" si="3"/>
        <v>612996</v>
      </c>
      <c r="AE5" s="235">
        <f t="shared" si="3"/>
        <v>612996</v>
      </c>
      <c r="AF5" s="235">
        <f t="shared" si="3"/>
        <v>612996</v>
      </c>
      <c r="AG5" s="235">
        <f t="shared" si="3"/>
        <v>612996</v>
      </c>
      <c r="AH5" s="235">
        <f t="shared" si="3"/>
        <v>612996</v>
      </c>
      <c r="AI5" s="235">
        <f t="shared" si="3"/>
        <v>612996</v>
      </c>
      <c r="AJ5" s="235">
        <f t="shared" si="3"/>
        <v>612996</v>
      </c>
      <c r="AK5" s="235">
        <f t="shared" si="3"/>
        <v>612996</v>
      </c>
      <c r="AL5" s="235">
        <f t="shared" si="3"/>
        <v>612996</v>
      </c>
      <c r="AM5" s="240">
        <f t="shared" si="3"/>
        <v>612996</v>
      </c>
    </row>
    <row r="6" spans="2:39" ht="27.75" customHeight="1" thickBot="1" x14ac:dyDescent="0.3">
      <c r="B6" s="219" t="s">
        <v>131</v>
      </c>
      <c r="C6" s="432" t="s">
        <v>8</v>
      </c>
      <c r="D6" s="432"/>
      <c r="E6" s="432"/>
      <c r="F6" s="432"/>
      <c r="G6" s="432"/>
      <c r="H6" s="433"/>
      <c r="I6" s="241">
        <f>I118</f>
        <v>612996</v>
      </c>
      <c r="J6" s="242">
        <f t="shared" ref="J6:AM6" si="4">J118</f>
        <v>612996</v>
      </c>
      <c r="K6" s="242">
        <f t="shared" si="4"/>
        <v>612996</v>
      </c>
      <c r="L6" s="242">
        <f t="shared" si="4"/>
        <v>612996</v>
      </c>
      <c r="M6" s="242">
        <f t="shared" si="4"/>
        <v>612996</v>
      </c>
      <c r="N6" s="242">
        <f t="shared" si="4"/>
        <v>612996</v>
      </c>
      <c r="O6" s="242">
        <f t="shared" si="4"/>
        <v>612996</v>
      </c>
      <c r="P6" s="242">
        <f t="shared" si="4"/>
        <v>612996</v>
      </c>
      <c r="Q6" s="242">
        <f t="shared" si="4"/>
        <v>612996</v>
      </c>
      <c r="R6" s="242">
        <f t="shared" si="4"/>
        <v>612996</v>
      </c>
      <c r="S6" s="242">
        <f t="shared" si="4"/>
        <v>612996</v>
      </c>
      <c r="T6" s="242">
        <f t="shared" si="4"/>
        <v>612996</v>
      </c>
      <c r="U6" s="242">
        <f t="shared" si="4"/>
        <v>612996</v>
      </c>
      <c r="V6" s="242">
        <f t="shared" si="4"/>
        <v>612996</v>
      </c>
      <c r="W6" s="242">
        <f t="shared" si="4"/>
        <v>612996</v>
      </c>
      <c r="X6" s="242">
        <f t="shared" si="4"/>
        <v>612996</v>
      </c>
      <c r="Y6" s="242">
        <f t="shared" si="4"/>
        <v>612996</v>
      </c>
      <c r="Z6" s="242">
        <f t="shared" si="4"/>
        <v>612996</v>
      </c>
      <c r="AA6" s="242">
        <f t="shared" si="4"/>
        <v>612996</v>
      </c>
      <c r="AB6" s="242">
        <f t="shared" si="4"/>
        <v>612996</v>
      </c>
      <c r="AC6" s="242">
        <f t="shared" si="4"/>
        <v>612996</v>
      </c>
      <c r="AD6" s="242">
        <f t="shared" si="4"/>
        <v>612996</v>
      </c>
      <c r="AE6" s="242">
        <f t="shared" si="4"/>
        <v>612996</v>
      </c>
      <c r="AF6" s="242">
        <f t="shared" si="4"/>
        <v>612996</v>
      </c>
      <c r="AG6" s="242">
        <f t="shared" si="4"/>
        <v>612996</v>
      </c>
      <c r="AH6" s="242">
        <f t="shared" si="4"/>
        <v>612996</v>
      </c>
      <c r="AI6" s="242">
        <f t="shared" si="4"/>
        <v>612996</v>
      </c>
      <c r="AJ6" s="242">
        <f t="shared" si="4"/>
        <v>612996</v>
      </c>
      <c r="AK6" s="242">
        <f t="shared" si="4"/>
        <v>612996</v>
      </c>
      <c r="AL6" s="242">
        <f t="shared" si="4"/>
        <v>612996</v>
      </c>
      <c r="AM6" s="243">
        <f t="shared" si="4"/>
        <v>612996</v>
      </c>
    </row>
    <row r="7" spans="2:39" ht="27.75" customHeight="1" x14ac:dyDescent="0.25"/>
    <row r="9" spans="2:39" ht="14.1" customHeight="1" x14ac:dyDescent="0.25"/>
    <row r="10" spans="2:39" ht="35.1" customHeight="1" thickBot="1" x14ac:dyDescent="0.3"/>
    <row r="11" spans="2:39" ht="29.25" thickBot="1" x14ac:dyDescent="0.3">
      <c r="B11" s="409" t="s">
        <v>127</v>
      </c>
      <c r="C11" s="410"/>
      <c r="D11" s="411"/>
      <c r="I11" s="155">
        <f t="shared" ref="I11:AM11" si="5">SUM(I13:I29)</f>
        <v>13490.446794871788</v>
      </c>
      <c r="J11" s="155">
        <f t="shared" si="5"/>
        <v>13490.446794871788</v>
      </c>
      <c r="K11" s="155">
        <f t="shared" si="5"/>
        <v>13490.446794871788</v>
      </c>
      <c r="L11" s="155">
        <f t="shared" si="5"/>
        <v>13490.446794871788</v>
      </c>
      <c r="M11" s="155">
        <f t="shared" si="5"/>
        <v>13453.588461538457</v>
      </c>
      <c r="N11" s="155">
        <f t="shared" si="5"/>
        <v>13453.588461538457</v>
      </c>
      <c r="O11" s="155">
        <f t="shared" si="5"/>
        <v>13453.588461538457</v>
      </c>
      <c r="P11" s="155">
        <f t="shared" si="5"/>
        <v>13453.588461538457</v>
      </c>
      <c r="Q11" s="155">
        <f t="shared" si="5"/>
        <v>13453.588461538457</v>
      </c>
      <c r="R11" s="155">
        <f t="shared" si="5"/>
        <v>13453.588461538457</v>
      </c>
      <c r="S11" s="155">
        <f t="shared" si="5"/>
        <v>13453.588461538457</v>
      </c>
      <c r="T11" s="155">
        <f t="shared" si="5"/>
        <v>13453.588461538457</v>
      </c>
      <c r="U11" s="155">
        <f t="shared" si="5"/>
        <v>13453.588461538457</v>
      </c>
      <c r="V11" s="155">
        <f t="shared" si="5"/>
        <v>13453.588461538457</v>
      </c>
      <c r="W11" s="155">
        <f t="shared" si="5"/>
        <v>13453.588461538457</v>
      </c>
      <c r="X11" s="155">
        <f t="shared" si="5"/>
        <v>13453.588461538457</v>
      </c>
      <c r="Y11" s="155">
        <f t="shared" si="5"/>
        <v>13453.588461538457</v>
      </c>
      <c r="Z11" s="155">
        <f t="shared" si="5"/>
        <v>13453.588461538457</v>
      </c>
      <c r="AA11" s="155">
        <f t="shared" si="5"/>
        <v>13453.588461538457</v>
      </c>
      <c r="AB11" s="155">
        <f t="shared" si="5"/>
        <v>13453.588461538457</v>
      </c>
      <c r="AC11" s="155">
        <f t="shared" si="5"/>
        <v>13453.588461538457</v>
      </c>
      <c r="AD11" s="155">
        <f t="shared" si="5"/>
        <v>13453.588461538457</v>
      </c>
      <c r="AE11" s="155">
        <f t="shared" si="5"/>
        <v>13453.588461538457</v>
      </c>
      <c r="AF11" s="155">
        <f t="shared" si="5"/>
        <v>13453.588461538457</v>
      </c>
      <c r="AG11" s="155">
        <f t="shared" si="5"/>
        <v>13453.588461538457</v>
      </c>
      <c r="AH11" s="155">
        <f t="shared" si="5"/>
        <v>13453.588461538457</v>
      </c>
      <c r="AI11" s="155">
        <f t="shared" si="5"/>
        <v>13453.588461538457</v>
      </c>
      <c r="AJ11" s="155">
        <f t="shared" si="5"/>
        <v>13453.588461538457</v>
      </c>
      <c r="AK11" s="155">
        <f t="shared" si="5"/>
        <v>13453.588461538457</v>
      </c>
      <c r="AL11" s="155">
        <f t="shared" si="5"/>
        <v>13453.588461538457</v>
      </c>
      <c r="AM11" s="155">
        <f t="shared" si="5"/>
        <v>13453.588461538457</v>
      </c>
    </row>
    <row r="12" spans="2:39" x14ac:dyDescent="0.25">
      <c r="B12" s="408" t="s">
        <v>87</v>
      </c>
      <c r="C12" s="408"/>
      <c r="D12" s="151" t="s">
        <v>81</v>
      </c>
    </row>
    <row r="13" spans="2:39" x14ac:dyDescent="0.25">
      <c r="B13" s="406" t="s">
        <v>64</v>
      </c>
      <c r="C13" s="145" t="str">
        <f>$C$163</f>
        <v>Prešov &lt;=&gt; Kapušany pri Prešove</v>
      </c>
      <c r="D13" s="214">
        <f>D57-D35</f>
        <v>0.17499999999999977</v>
      </c>
      <c r="I13" s="127">
        <f t="shared" ref="I13:AM13" si="6">I57-I35</f>
        <v>1439.899999999998</v>
      </c>
      <c r="J13" s="127">
        <f t="shared" si="6"/>
        <v>1439.899999999998</v>
      </c>
      <c r="K13" s="127">
        <f t="shared" si="6"/>
        <v>1439.899999999998</v>
      </c>
      <c r="L13" s="127">
        <f t="shared" si="6"/>
        <v>1439.899999999998</v>
      </c>
      <c r="M13" s="127">
        <f t="shared" si="6"/>
        <v>1439.899999999998</v>
      </c>
      <c r="N13" s="127">
        <f t="shared" si="6"/>
        <v>1439.899999999998</v>
      </c>
      <c r="O13" s="127">
        <f t="shared" si="6"/>
        <v>1439.899999999998</v>
      </c>
      <c r="P13" s="127">
        <f t="shared" si="6"/>
        <v>1439.899999999998</v>
      </c>
      <c r="Q13" s="127">
        <f t="shared" si="6"/>
        <v>1439.899999999998</v>
      </c>
      <c r="R13" s="127">
        <f t="shared" si="6"/>
        <v>1439.899999999998</v>
      </c>
      <c r="S13" s="127">
        <f t="shared" si="6"/>
        <v>1439.899999999998</v>
      </c>
      <c r="T13" s="127">
        <f t="shared" si="6"/>
        <v>1439.899999999998</v>
      </c>
      <c r="U13" s="127">
        <f t="shared" si="6"/>
        <v>1439.899999999998</v>
      </c>
      <c r="V13" s="127">
        <f t="shared" si="6"/>
        <v>1439.899999999998</v>
      </c>
      <c r="W13" s="127">
        <f t="shared" si="6"/>
        <v>1439.899999999998</v>
      </c>
      <c r="X13" s="127">
        <f t="shared" si="6"/>
        <v>1439.899999999998</v>
      </c>
      <c r="Y13" s="127">
        <f t="shared" si="6"/>
        <v>1439.899999999998</v>
      </c>
      <c r="Z13" s="127">
        <f t="shared" si="6"/>
        <v>1439.899999999998</v>
      </c>
      <c r="AA13" s="127">
        <f t="shared" si="6"/>
        <v>1439.899999999998</v>
      </c>
      <c r="AB13" s="127">
        <f t="shared" si="6"/>
        <v>1439.899999999998</v>
      </c>
      <c r="AC13" s="127">
        <f t="shared" si="6"/>
        <v>1439.899999999998</v>
      </c>
      <c r="AD13" s="127">
        <f t="shared" si="6"/>
        <v>1439.899999999998</v>
      </c>
      <c r="AE13" s="127">
        <f t="shared" si="6"/>
        <v>1439.899999999998</v>
      </c>
      <c r="AF13" s="127">
        <f t="shared" si="6"/>
        <v>1439.899999999998</v>
      </c>
      <c r="AG13" s="127">
        <f t="shared" si="6"/>
        <v>1439.899999999998</v>
      </c>
      <c r="AH13" s="127">
        <f t="shared" si="6"/>
        <v>1439.899999999998</v>
      </c>
      <c r="AI13" s="127">
        <f t="shared" si="6"/>
        <v>1439.899999999998</v>
      </c>
      <c r="AJ13" s="127">
        <f t="shared" si="6"/>
        <v>1439.899999999998</v>
      </c>
      <c r="AK13" s="127">
        <f t="shared" si="6"/>
        <v>1439.899999999998</v>
      </c>
      <c r="AL13" s="127">
        <f t="shared" si="6"/>
        <v>1439.899999999998</v>
      </c>
      <c r="AM13" s="127">
        <f t="shared" si="6"/>
        <v>1439.899999999998</v>
      </c>
    </row>
    <row r="14" spans="2:39" x14ac:dyDescent="0.25">
      <c r="B14" s="406"/>
      <c r="C14" s="145" t="str">
        <f>$C$164</f>
        <v>Kapušany pri Prešove &lt;=&gt; Vranov nad Topľou</v>
      </c>
      <c r="D14" s="214">
        <f>D58-D36</f>
        <v>0.79070512820512806</v>
      </c>
      <c r="I14" s="127">
        <f t="shared" ref="I14:AM14" si="7">I58-I36</f>
        <v>6540.205128205127</v>
      </c>
      <c r="J14" s="127">
        <f t="shared" si="7"/>
        <v>6540.205128205127</v>
      </c>
      <c r="K14" s="127">
        <f t="shared" si="7"/>
        <v>6540.205128205127</v>
      </c>
      <c r="L14" s="127">
        <f t="shared" si="7"/>
        <v>6540.205128205127</v>
      </c>
      <c r="M14" s="127">
        <f t="shared" si="7"/>
        <v>6505.9217948717933</v>
      </c>
      <c r="N14" s="127">
        <f t="shared" si="7"/>
        <v>6505.9217948717933</v>
      </c>
      <c r="O14" s="127">
        <f t="shared" si="7"/>
        <v>6505.9217948717933</v>
      </c>
      <c r="P14" s="127">
        <f t="shared" si="7"/>
        <v>6505.9217948717933</v>
      </c>
      <c r="Q14" s="127">
        <f t="shared" si="7"/>
        <v>6505.9217948717933</v>
      </c>
      <c r="R14" s="127">
        <f t="shared" si="7"/>
        <v>6505.9217948717933</v>
      </c>
      <c r="S14" s="127">
        <f t="shared" si="7"/>
        <v>6505.9217948717933</v>
      </c>
      <c r="T14" s="127">
        <f t="shared" si="7"/>
        <v>6505.9217948717933</v>
      </c>
      <c r="U14" s="127">
        <f t="shared" si="7"/>
        <v>6505.9217948717933</v>
      </c>
      <c r="V14" s="127">
        <f t="shared" si="7"/>
        <v>6505.9217948717933</v>
      </c>
      <c r="W14" s="127">
        <f t="shared" si="7"/>
        <v>6505.9217948717933</v>
      </c>
      <c r="X14" s="127">
        <f t="shared" si="7"/>
        <v>6505.9217948717933</v>
      </c>
      <c r="Y14" s="127">
        <f t="shared" si="7"/>
        <v>6505.9217948717933</v>
      </c>
      <c r="Z14" s="127">
        <f t="shared" si="7"/>
        <v>6505.9217948717933</v>
      </c>
      <c r="AA14" s="127">
        <f t="shared" si="7"/>
        <v>6505.9217948717933</v>
      </c>
      <c r="AB14" s="127">
        <f t="shared" si="7"/>
        <v>6505.9217948717933</v>
      </c>
      <c r="AC14" s="127">
        <f t="shared" si="7"/>
        <v>6505.9217948717933</v>
      </c>
      <c r="AD14" s="127">
        <f t="shared" si="7"/>
        <v>6505.9217948717933</v>
      </c>
      <c r="AE14" s="127">
        <f t="shared" si="7"/>
        <v>6505.9217948717933</v>
      </c>
      <c r="AF14" s="127">
        <f t="shared" si="7"/>
        <v>6505.9217948717933</v>
      </c>
      <c r="AG14" s="127">
        <f t="shared" si="7"/>
        <v>6505.9217948717933</v>
      </c>
      <c r="AH14" s="127">
        <f t="shared" si="7"/>
        <v>6505.9217948717933</v>
      </c>
      <c r="AI14" s="127">
        <f t="shared" si="7"/>
        <v>6505.9217948717933</v>
      </c>
      <c r="AJ14" s="127">
        <f t="shared" si="7"/>
        <v>6505.9217948717933</v>
      </c>
      <c r="AK14" s="127">
        <f t="shared" si="7"/>
        <v>6505.9217948717933</v>
      </c>
      <c r="AL14" s="127">
        <f t="shared" si="7"/>
        <v>6505.9217948717933</v>
      </c>
      <c r="AM14" s="127">
        <f t="shared" si="7"/>
        <v>6505.9217948717933</v>
      </c>
    </row>
    <row r="15" spans="2:39" x14ac:dyDescent="0.25">
      <c r="B15" s="406"/>
      <c r="C15" s="145" t="str">
        <f>$C$165</f>
        <v>Vranov nad Topľou &lt;=&gt; Strážske</v>
      </c>
      <c r="D15" s="214">
        <f>D59-D37</f>
        <v>0.33402777777777748</v>
      </c>
      <c r="I15" s="127">
        <f t="shared" ref="I15:AM15" si="8">I59-I37</f>
        <v>2505.2083333333312</v>
      </c>
      <c r="J15" s="127">
        <f t="shared" si="8"/>
        <v>2505.2083333333312</v>
      </c>
      <c r="K15" s="127">
        <f t="shared" si="8"/>
        <v>2505.2083333333312</v>
      </c>
      <c r="L15" s="127">
        <f t="shared" si="8"/>
        <v>2505.2083333333312</v>
      </c>
      <c r="M15" s="127">
        <f t="shared" si="8"/>
        <v>2505.2083333333312</v>
      </c>
      <c r="N15" s="127">
        <f t="shared" si="8"/>
        <v>2505.2083333333312</v>
      </c>
      <c r="O15" s="127">
        <f t="shared" si="8"/>
        <v>2505.2083333333312</v>
      </c>
      <c r="P15" s="127">
        <f t="shared" si="8"/>
        <v>2505.2083333333312</v>
      </c>
      <c r="Q15" s="127">
        <f t="shared" si="8"/>
        <v>2505.2083333333312</v>
      </c>
      <c r="R15" s="127">
        <f t="shared" si="8"/>
        <v>2505.2083333333312</v>
      </c>
      <c r="S15" s="127">
        <f t="shared" si="8"/>
        <v>2505.2083333333312</v>
      </c>
      <c r="T15" s="127">
        <f t="shared" si="8"/>
        <v>2505.2083333333312</v>
      </c>
      <c r="U15" s="127">
        <f t="shared" si="8"/>
        <v>2505.2083333333312</v>
      </c>
      <c r="V15" s="127">
        <f t="shared" si="8"/>
        <v>2505.2083333333312</v>
      </c>
      <c r="W15" s="127">
        <f t="shared" si="8"/>
        <v>2505.2083333333312</v>
      </c>
      <c r="X15" s="127">
        <f t="shared" si="8"/>
        <v>2505.2083333333312</v>
      </c>
      <c r="Y15" s="127">
        <f t="shared" si="8"/>
        <v>2505.2083333333312</v>
      </c>
      <c r="Z15" s="127">
        <f t="shared" si="8"/>
        <v>2505.2083333333312</v>
      </c>
      <c r="AA15" s="127">
        <f t="shared" si="8"/>
        <v>2505.2083333333312</v>
      </c>
      <c r="AB15" s="127">
        <f t="shared" si="8"/>
        <v>2505.2083333333312</v>
      </c>
      <c r="AC15" s="127">
        <f t="shared" si="8"/>
        <v>2505.2083333333312</v>
      </c>
      <c r="AD15" s="127">
        <f t="shared" si="8"/>
        <v>2505.2083333333312</v>
      </c>
      <c r="AE15" s="127">
        <f t="shared" si="8"/>
        <v>2505.2083333333312</v>
      </c>
      <c r="AF15" s="127">
        <f t="shared" si="8"/>
        <v>2505.2083333333312</v>
      </c>
      <c r="AG15" s="127">
        <f t="shared" si="8"/>
        <v>2505.2083333333312</v>
      </c>
      <c r="AH15" s="127">
        <f t="shared" si="8"/>
        <v>2505.2083333333312</v>
      </c>
      <c r="AI15" s="127">
        <f t="shared" si="8"/>
        <v>2505.2083333333312</v>
      </c>
      <c r="AJ15" s="127">
        <f t="shared" si="8"/>
        <v>2505.2083333333312</v>
      </c>
      <c r="AK15" s="127">
        <f t="shared" si="8"/>
        <v>2505.2083333333312</v>
      </c>
      <c r="AL15" s="127">
        <f t="shared" si="8"/>
        <v>2505.2083333333312</v>
      </c>
      <c r="AM15" s="127">
        <f t="shared" si="8"/>
        <v>2505.2083333333312</v>
      </c>
    </row>
    <row r="16" spans="2:39" x14ac:dyDescent="0.25">
      <c r="B16" s="406"/>
      <c r="C16" s="147"/>
      <c r="D16" s="147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</row>
    <row r="17" spans="2:39" x14ac:dyDescent="0.25">
      <c r="B17" s="406"/>
      <c r="C17" s="145" t="str">
        <f>$C$167</f>
        <v>Kapušany pri Prešove &lt;=&gt; Raslavice</v>
      </c>
      <c r="D17" s="214">
        <f>D61-D39</f>
        <v>0.38333333333333341</v>
      </c>
      <c r="I17" s="127">
        <f t="shared" ref="I17:AM17" si="9">I61-I39</f>
        <v>2786.0666666666671</v>
      </c>
      <c r="J17" s="127">
        <f t="shared" si="9"/>
        <v>2786.0666666666671</v>
      </c>
      <c r="K17" s="127">
        <f t="shared" si="9"/>
        <v>2786.0666666666671</v>
      </c>
      <c r="L17" s="127">
        <f t="shared" si="9"/>
        <v>2786.0666666666671</v>
      </c>
      <c r="M17" s="127">
        <f t="shared" si="9"/>
        <v>2786.0666666666671</v>
      </c>
      <c r="N17" s="127">
        <f t="shared" si="9"/>
        <v>2786.0666666666671</v>
      </c>
      <c r="O17" s="127">
        <f t="shared" si="9"/>
        <v>2786.0666666666671</v>
      </c>
      <c r="P17" s="127">
        <f t="shared" si="9"/>
        <v>2786.0666666666671</v>
      </c>
      <c r="Q17" s="127">
        <f t="shared" si="9"/>
        <v>2786.0666666666671</v>
      </c>
      <c r="R17" s="127">
        <f t="shared" si="9"/>
        <v>2786.0666666666671</v>
      </c>
      <c r="S17" s="127">
        <f t="shared" si="9"/>
        <v>2786.0666666666671</v>
      </c>
      <c r="T17" s="127">
        <f t="shared" si="9"/>
        <v>2786.0666666666671</v>
      </c>
      <c r="U17" s="127">
        <f t="shared" si="9"/>
        <v>2786.0666666666671</v>
      </c>
      <c r="V17" s="127">
        <f t="shared" si="9"/>
        <v>2786.0666666666671</v>
      </c>
      <c r="W17" s="127">
        <f t="shared" si="9"/>
        <v>2786.0666666666671</v>
      </c>
      <c r="X17" s="127">
        <f t="shared" si="9"/>
        <v>2786.0666666666671</v>
      </c>
      <c r="Y17" s="127">
        <f t="shared" si="9"/>
        <v>2786.0666666666671</v>
      </c>
      <c r="Z17" s="127">
        <f t="shared" si="9"/>
        <v>2786.0666666666671</v>
      </c>
      <c r="AA17" s="127">
        <f t="shared" si="9"/>
        <v>2786.0666666666671</v>
      </c>
      <c r="AB17" s="127">
        <f t="shared" si="9"/>
        <v>2786.0666666666671</v>
      </c>
      <c r="AC17" s="127">
        <f t="shared" si="9"/>
        <v>2786.0666666666671</v>
      </c>
      <c r="AD17" s="127">
        <f t="shared" si="9"/>
        <v>2786.0666666666671</v>
      </c>
      <c r="AE17" s="127">
        <f t="shared" si="9"/>
        <v>2786.0666666666671</v>
      </c>
      <c r="AF17" s="127">
        <f t="shared" si="9"/>
        <v>2786.0666666666671</v>
      </c>
      <c r="AG17" s="127">
        <f t="shared" si="9"/>
        <v>2786.0666666666671</v>
      </c>
      <c r="AH17" s="127">
        <f t="shared" si="9"/>
        <v>2786.0666666666671</v>
      </c>
      <c r="AI17" s="127">
        <f t="shared" si="9"/>
        <v>2786.0666666666671</v>
      </c>
      <c r="AJ17" s="127">
        <f t="shared" si="9"/>
        <v>2786.0666666666671</v>
      </c>
      <c r="AK17" s="127">
        <f t="shared" si="9"/>
        <v>2786.0666666666671</v>
      </c>
      <c r="AL17" s="127">
        <f t="shared" si="9"/>
        <v>2786.0666666666671</v>
      </c>
      <c r="AM17" s="127">
        <f t="shared" si="9"/>
        <v>2786.0666666666671</v>
      </c>
    </row>
    <row r="18" spans="2:39" ht="7.5" customHeight="1" x14ac:dyDescent="0.25">
      <c r="D18" s="214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</row>
    <row r="19" spans="2:39" x14ac:dyDescent="0.25">
      <c r="B19" s="406" t="s">
        <v>65</v>
      </c>
      <c r="C19" s="145" t="str">
        <f>$C$163</f>
        <v>Prešov &lt;=&gt; Kapušany pri Prešove</v>
      </c>
      <c r="D19" s="214">
        <f>D63-D41</f>
        <v>0.18297101449275358</v>
      </c>
      <c r="I19" s="127">
        <f t="shared" ref="I19:AM19" si="10">I63-I41</f>
        <v>17.565217391304344</v>
      </c>
      <c r="J19" s="127">
        <f t="shared" si="10"/>
        <v>17.565217391304344</v>
      </c>
      <c r="K19" s="127">
        <f t="shared" si="10"/>
        <v>17.565217391304344</v>
      </c>
      <c r="L19" s="127">
        <f t="shared" si="10"/>
        <v>17.565217391304344</v>
      </c>
      <c r="M19" s="127">
        <f t="shared" si="10"/>
        <v>17.565217391304344</v>
      </c>
      <c r="N19" s="127">
        <f t="shared" si="10"/>
        <v>17.565217391304344</v>
      </c>
      <c r="O19" s="127">
        <f t="shared" si="10"/>
        <v>17.565217391304344</v>
      </c>
      <c r="P19" s="127">
        <f t="shared" si="10"/>
        <v>17.565217391304344</v>
      </c>
      <c r="Q19" s="127">
        <f t="shared" si="10"/>
        <v>17.565217391304344</v>
      </c>
      <c r="R19" s="127">
        <f t="shared" si="10"/>
        <v>17.565217391304344</v>
      </c>
      <c r="S19" s="127">
        <f t="shared" si="10"/>
        <v>17.565217391304344</v>
      </c>
      <c r="T19" s="127">
        <f t="shared" si="10"/>
        <v>17.565217391304344</v>
      </c>
      <c r="U19" s="127">
        <f t="shared" si="10"/>
        <v>17.565217391304344</v>
      </c>
      <c r="V19" s="127">
        <f t="shared" si="10"/>
        <v>17.565217391304344</v>
      </c>
      <c r="W19" s="127">
        <f t="shared" si="10"/>
        <v>17.565217391304344</v>
      </c>
      <c r="X19" s="127">
        <f t="shared" si="10"/>
        <v>17.565217391304344</v>
      </c>
      <c r="Y19" s="127">
        <f t="shared" si="10"/>
        <v>17.565217391304344</v>
      </c>
      <c r="Z19" s="127">
        <f t="shared" si="10"/>
        <v>17.565217391304344</v>
      </c>
      <c r="AA19" s="127">
        <f t="shared" si="10"/>
        <v>17.565217391304344</v>
      </c>
      <c r="AB19" s="127">
        <f t="shared" si="10"/>
        <v>17.565217391304344</v>
      </c>
      <c r="AC19" s="127">
        <f t="shared" si="10"/>
        <v>17.565217391304344</v>
      </c>
      <c r="AD19" s="127">
        <f t="shared" si="10"/>
        <v>17.565217391304344</v>
      </c>
      <c r="AE19" s="127">
        <f t="shared" si="10"/>
        <v>17.565217391304344</v>
      </c>
      <c r="AF19" s="127">
        <f t="shared" si="10"/>
        <v>17.565217391304344</v>
      </c>
      <c r="AG19" s="127">
        <f t="shared" si="10"/>
        <v>17.565217391304344</v>
      </c>
      <c r="AH19" s="127">
        <f t="shared" si="10"/>
        <v>17.565217391304344</v>
      </c>
      <c r="AI19" s="127">
        <f t="shared" si="10"/>
        <v>17.565217391304344</v>
      </c>
      <c r="AJ19" s="127">
        <f t="shared" si="10"/>
        <v>17.565217391304344</v>
      </c>
      <c r="AK19" s="127">
        <f t="shared" si="10"/>
        <v>17.565217391304344</v>
      </c>
      <c r="AL19" s="127">
        <f t="shared" si="10"/>
        <v>17.565217391304344</v>
      </c>
      <c r="AM19" s="127">
        <f t="shared" si="10"/>
        <v>17.565217391304344</v>
      </c>
    </row>
    <row r="20" spans="2:39" x14ac:dyDescent="0.25">
      <c r="B20" s="406"/>
      <c r="C20" s="145" t="str">
        <f>$C$164</f>
        <v>Kapušany pri Prešove &lt;=&gt; Vranov nad Topľou</v>
      </c>
      <c r="D20" s="214">
        <f>D64-D42</f>
        <v>0.64619565217391284</v>
      </c>
      <c r="I20" s="127">
        <f t="shared" ref="I20:AM20" si="11">I64-I42</f>
        <v>63.234782608695625</v>
      </c>
      <c r="J20" s="127">
        <f t="shared" si="11"/>
        <v>63.234782608695625</v>
      </c>
      <c r="K20" s="127">
        <f t="shared" si="11"/>
        <v>63.234782608695625</v>
      </c>
      <c r="L20" s="127">
        <f t="shared" si="11"/>
        <v>63.234782608695625</v>
      </c>
      <c r="M20" s="127">
        <f t="shared" si="11"/>
        <v>62.034782608695622</v>
      </c>
      <c r="N20" s="127">
        <f t="shared" si="11"/>
        <v>62.034782608695622</v>
      </c>
      <c r="O20" s="127">
        <f t="shared" si="11"/>
        <v>62.034782608695622</v>
      </c>
      <c r="P20" s="127">
        <f t="shared" si="11"/>
        <v>62.034782608695622</v>
      </c>
      <c r="Q20" s="127">
        <f t="shared" si="11"/>
        <v>62.034782608695622</v>
      </c>
      <c r="R20" s="127">
        <f t="shared" si="11"/>
        <v>62.034782608695622</v>
      </c>
      <c r="S20" s="127">
        <f t="shared" si="11"/>
        <v>62.034782608695622</v>
      </c>
      <c r="T20" s="127">
        <f t="shared" si="11"/>
        <v>62.034782608695622</v>
      </c>
      <c r="U20" s="127">
        <f t="shared" si="11"/>
        <v>62.034782608695622</v>
      </c>
      <c r="V20" s="127">
        <f t="shared" si="11"/>
        <v>62.034782608695622</v>
      </c>
      <c r="W20" s="127">
        <f t="shared" si="11"/>
        <v>62.034782608695622</v>
      </c>
      <c r="X20" s="127">
        <f t="shared" si="11"/>
        <v>62.034782608695622</v>
      </c>
      <c r="Y20" s="127">
        <f t="shared" si="11"/>
        <v>62.034782608695622</v>
      </c>
      <c r="Z20" s="127">
        <f t="shared" si="11"/>
        <v>62.034782608695622</v>
      </c>
      <c r="AA20" s="127">
        <f t="shared" si="11"/>
        <v>62.034782608695622</v>
      </c>
      <c r="AB20" s="127">
        <f t="shared" si="11"/>
        <v>62.034782608695622</v>
      </c>
      <c r="AC20" s="127">
        <f t="shared" si="11"/>
        <v>62.034782608695622</v>
      </c>
      <c r="AD20" s="127">
        <f t="shared" si="11"/>
        <v>62.034782608695622</v>
      </c>
      <c r="AE20" s="127">
        <f t="shared" si="11"/>
        <v>62.034782608695622</v>
      </c>
      <c r="AF20" s="127">
        <f t="shared" si="11"/>
        <v>62.034782608695622</v>
      </c>
      <c r="AG20" s="127">
        <f t="shared" si="11"/>
        <v>62.034782608695622</v>
      </c>
      <c r="AH20" s="127">
        <f t="shared" si="11"/>
        <v>62.034782608695622</v>
      </c>
      <c r="AI20" s="127">
        <f t="shared" si="11"/>
        <v>62.034782608695622</v>
      </c>
      <c r="AJ20" s="127">
        <f t="shared" si="11"/>
        <v>62.034782608695622</v>
      </c>
      <c r="AK20" s="127">
        <f t="shared" si="11"/>
        <v>62.034782608695622</v>
      </c>
      <c r="AL20" s="127">
        <f t="shared" si="11"/>
        <v>62.034782608695622</v>
      </c>
      <c r="AM20" s="127">
        <f t="shared" si="11"/>
        <v>62.034782608695622</v>
      </c>
    </row>
    <row r="21" spans="2:39" x14ac:dyDescent="0.25">
      <c r="B21" s="406"/>
      <c r="C21" s="145" t="str">
        <f>$C$165</f>
        <v>Vranov nad Topľou &lt;=&gt; Strážske</v>
      </c>
      <c r="D21" s="214">
        <f>D65-D43</f>
        <v>0.22083333333333288</v>
      </c>
      <c r="I21" s="127">
        <f t="shared" ref="I21:AM21" si="12">I65-I43</f>
        <v>21.199999999999957</v>
      </c>
      <c r="J21" s="127">
        <f t="shared" si="12"/>
        <v>21.199999999999957</v>
      </c>
      <c r="K21" s="127">
        <f t="shared" si="12"/>
        <v>21.199999999999957</v>
      </c>
      <c r="L21" s="127">
        <f t="shared" si="12"/>
        <v>21.199999999999957</v>
      </c>
      <c r="M21" s="127">
        <f t="shared" si="12"/>
        <v>21.199999999999957</v>
      </c>
      <c r="N21" s="127">
        <f t="shared" si="12"/>
        <v>21.199999999999957</v>
      </c>
      <c r="O21" s="127">
        <f t="shared" si="12"/>
        <v>21.199999999999957</v>
      </c>
      <c r="P21" s="127">
        <f t="shared" si="12"/>
        <v>21.199999999999957</v>
      </c>
      <c r="Q21" s="127">
        <f t="shared" si="12"/>
        <v>21.199999999999957</v>
      </c>
      <c r="R21" s="127">
        <f t="shared" si="12"/>
        <v>21.199999999999957</v>
      </c>
      <c r="S21" s="127">
        <f t="shared" si="12"/>
        <v>21.199999999999957</v>
      </c>
      <c r="T21" s="127">
        <f t="shared" si="12"/>
        <v>21.199999999999957</v>
      </c>
      <c r="U21" s="127">
        <f t="shared" si="12"/>
        <v>21.199999999999957</v>
      </c>
      <c r="V21" s="127">
        <f t="shared" si="12"/>
        <v>21.199999999999957</v>
      </c>
      <c r="W21" s="127">
        <f t="shared" si="12"/>
        <v>21.199999999999957</v>
      </c>
      <c r="X21" s="127">
        <f t="shared" si="12"/>
        <v>21.199999999999957</v>
      </c>
      <c r="Y21" s="127">
        <f t="shared" si="12"/>
        <v>21.199999999999957</v>
      </c>
      <c r="Z21" s="127">
        <f t="shared" si="12"/>
        <v>21.199999999999957</v>
      </c>
      <c r="AA21" s="127">
        <f t="shared" si="12"/>
        <v>21.199999999999957</v>
      </c>
      <c r="AB21" s="127">
        <f t="shared" si="12"/>
        <v>21.199999999999957</v>
      </c>
      <c r="AC21" s="127">
        <f t="shared" si="12"/>
        <v>21.199999999999957</v>
      </c>
      <c r="AD21" s="127">
        <f t="shared" si="12"/>
        <v>21.199999999999957</v>
      </c>
      <c r="AE21" s="127">
        <f t="shared" si="12"/>
        <v>21.199999999999957</v>
      </c>
      <c r="AF21" s="127">
        <f t="shared" si="12"/>
        <v>21.199999999999957</v>
      </c>
      <c r="AG21" s="127">
        <f t="shared" si="12"/>
        <v>21.199999999999957</v>
      </c>
      <c r="AH21" s="127">
        <f t="shared" si="12"/>
        <v>21.199999999999957</v>
      </c>
      <c r="AI21" s="127">
        <f t="shared" si="12"/>
        <v>21.199999999999957</v>
      </c>
      <c r="AJ21" s="127">
        <f t="shared" si="12"/>
        <v>21.199999999999957</v>
      </c>
      <c r="AK21" s="127">
        <f t="shared" si="12"/>
        <v>21.199999999999957</v>
      </c>
      <c r="AL21" s="127">
        <f t="shared" si="12"/>
        <v>21.199999999999957</v>
      </c>
      <c r="AM21" s="127">
        <f t="shared" si="12"/>
        <v>21.199999999999957</v>
      </c>
    </row>
    <row r="22" spans="2:39" x14ac:dyDescent="0.25">
      <c r="B22" s="406"/>
      <c r="C22" s="147"/>
      <c r="D22" s="147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</row>
    <row r="23" spans="2:39" x14ac:dyDescent="0.25">
      <c r="B23" s="406"/>
      <c r="C23" s="145" t="str">
        <f>$C$167</f>
        <v>Kapušany pri Prešove &lt;=&gt; Raslavice</v>
      </c>
      <c r="D23" s="214">
        <f>D67-D45</f>
        <v>0.3000000000000016</v>
      </c>
      <c r="I23" s="127">
        <f t="shared" ref="I23:AM23" si="13">I67-I45</f>
        <v>6.000000000000032</v>
      </c>
      <c r="J23" s="127">
        <f t="shared" si="13"/>
        <v>6.000000000000032</v>
      </c>
      <c r="K23" s="127">
        <f t="shared" si="13"/>
        <v>6.000000000000032</v>
      </c>
      <c r="L23" s="127">
        <f t="shared" si="13"/>
        <v>6.000000000000032</v>
      </c>
      <c r="M23" s="127">
        <f t="shared" si="13"/>
        <v>6.000000000000032</v>
      </c>
      <c r="N23" s="127">
        <f t="shared" si="13"/>
        <v>6.000000000000032</v>
      </c>
      <c r="O23" s="127">
        <f t="shared" si="13"/>
        <v>6.000000000000032</v>
      </c>
      <c r="P23" s="127">
        <f t="shared" si="13"/>
        <v>6.000000000000032</v>
      </c>
      <c r="Q23" s="127">
        <f t="shared" si="13"/>
        <v>6.000000000000032</v>
      </c>
      <c r="R23" s="127">
        <f t="shared" si="13"/>
        <v>6.000000000000032</v>
      </c>
      <c r="S23" s="127">
        <f t="shared" si="13"/>
        <v>6.000000000000032</v>
      </c>
      <c r="T23" s="127">
        <f t="shared" si="13"/>
        <v>6.000000000000032</v>
      </c>
      <c r="U23" s="127">
        <f t="shared" si="13"/>
        <v>6.000000000000032</v>
      </c>
      <c r="V23" s="127">
        <f t="shared" si="13"/>
        <v>6.000000000000032</v>
      </c>
      <c r="W23" s="127">
        <f t="shared" si="13"/>
        <v>6.000000000000032</v>
      </c>
      <c r="X23" s="127">
        <f t="shared" si="13"/>
        <v>6.000000000000032</v>
      </c>
      <c r="Y23" s="127">
        <f t="shared" si="13"/>
        <v>6.000000000000032</v>
      </c>
      <c r="Z23" s="127">
        <f t="shared" si="13"/>
        <v>6.000000000000032</v>
      </c>
      <c r="AA23" s="127">
        <f t="shared" si="13"/>
        <v>6.000000000000032</v>
      </c>
      <c r="AB23" s="127">
        <f t="shared" si="13"/>
        <v>6.000000000000032</v>
      </c>
      <c r="AC23" s="127">
        <f t="shared" si="13"/>
        <v>6.000000000000032</v>
      </c>
      <c r="AD23" s="127">
        <f t="shared" si="13"/>
        <v>6.000000000000032</v>
      </c>
      <c r="AE23" s="127">
        <f t="shared" si="13"/>
        <v>6.000000000000032</v>
      </c>
      <c r="AF23" s="127">
        <f t="shared" si="13"/>
        <v>6.000000000000032</v>
      </c>
      <c r="AG23" s="127">
        <f t="shared" si="13"/>
        <v>6.000000000000032</v>
      </c>
      <c r="AH23" s="127">
        <f t="shared" si="13"/>
        <v>6.000000000000032</v>
      </c>
      <c r="AI23" s="127">
        <f t="shared" si="13"/>
        <v>6.000000000000032</v>
      </c>
      <c r="AJ23" s="127">
        <f t="shared" si="13"/>
        <v>6.000000000000032</v>
      </c>
      <c r="AK23" s="127">
        <f t="shared" si="13"/>
        <v>6.000000000000032</v>
      </c>
      <c r="AL23" s="127">
        <f t="shared" si="13"/>
        <v>6.000000000000032</v>
      </c>
      <c r="AM23" s="127">
        <f t="shared" si="13"/>
        <v>6.000000000000032</v>
      </c>
    </row>
    <row r="24" spans="2:39" ht="7.5" customHeight="1" x14ac:dyDescent="0.25">
      <c r="D24" s="214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</row>
    <row r="25" spans="2:39" x14ac:dyDescent="0.25">
      <c r="B25" s="406" t="s">
        <v>70</v>
      </c>
      <c r="C25" s="145" t="str">
        <f>$C$163</f>
        <v>Prešov &lt;=&gt; Kapušany pri Prešove</v>
      </c>
      <c r="D25" s="214">
        <f>D69-D47</f>
        <v>0.1594202898550722</v>
      </c>
      <c r="I25" s="127">
        <f t="shared" ref="I25:AM25" si="14">I69-I47</f>
        <v>17.855072463768085</v>
      </c>
      <c r="J25" s="127">
        <f t="shared" si="14"/>
        <v>17.855072463768085</v>
      </c>
      <c r="K25" s="127">
        <f t="shared" si="14"/>
        <v>17.855072463768085</v>
      </c>
      <c r="L25" s="127">
        <f t="shared" si="14"/>
        <v>17.855072463768085</v>
      </c>
      <c r="M25" s="127">
        <f t="shared" si="14"/>
        <v>17.855072463768085</v>
      </c>
      <c r="N25" s="127">
        <f t="shared" si="14"/>
        <v>17.855072463768085</v>
      </c>
      <c r="O25" s="127">
        <f t="shared" si="14"/>
        <v>17.855072463768085</v>
      </c>
      <c r="P25" s="127">
        <f t="shared" si="14"/>
        <v>17.855072463768085</v>
      </c>
      <c r="Q25" s="127">
        <f t="shared" si="14"/>
        <v>17.855072463768085</v>
      </c>
      <c r="R25" s="127">
        <f t="shared" si="14"/>
        <v>17.855072463768085</v>
      </c>
      <c r="S25" s="127">
        <f t="shared" si="14"/>
        <v>17.855072463768085</v>
      </c>
      <c r="T25" s="127">
        <f t="shared" si="14"/>
        <v>17.855072463768085</v>
      </c>
      <c r="U25" s="127">
        <f t="shared" si="14"/>
        <v>17.855072463768085</v>
      </c>
      <c r="V25" s="127">
        <f t="shared" si="14"/>
        <v>17.855072463768085</v>
      </c>
      <c r="W25" s="127">
        <f t="shared" si="14"/>
        <v>17.855072463768085</v>
      </c>
      <c r="X25" s="127">
        <f t="shared" si="14"/>
        <v>17.855072463768085</v>
      </c>
      <c r="Y25" s="127">
        <f t="shared" si="14"/>
        <v>17.855072463768085</v>
      </c>
      <c r="Z25" s="127">
        <f t="shared" si="14"/>
        <v>17.855072463768085</v>
      </c>
      <c r="AA25" s="127">
        <f t="shared" si="14"/>
        <v>17.855072463768085</v>
      </c>
      <c r="AB25" s="127">
        <f t="shared" si="14"/>
        <v>17.855072463768085</v>
      </c>
      <c r="AC25" s="127">
        <f t="shared" si="14"/>
        <v>17.855072463768085</v>
      </c>
      <c r="AD25" s="127">
        <f t="shared" si="14"/>
        <v>17.855072463768085</v>
      </c>
      <c r="AE25" s="127">
        <f t="shared" si="14"/>
        <v>17.855072463768085</v>
      </c>
      <c r="AF25" s="127">
        <f t="shared" si="14"/>
        <v>17.855072463768085</v>
      </c>
      <c r="AG25" s="127">
        <f t="shared" si="14"/>
        <v>17.855072463768085</v>
      </c>
      <c r="AH25" s="127">
        <f t="shared" si="14"/>
        <v>17.855072463768085</v>
      </c>
      <c r="AI25" s="127">
        <f t="shared" si="14"/>
        <v>17.855072463768085</v>
      </c>
      <c r="AJ25" s="127">
        <f t="shared" si="14"/>
        <v>17.855072463768085</v>
      </c>
      <c r="AK25" s="127">
        <f t="shared" si="14"/>
        <v>17.855072463768085</v>
      </c>
      <c r="AL25" s="127">
        <f t="shared" si="14"/>
        <v>17.855072463768085</v>
      </c>
      <c r="AM25" s="127">
        <f t="shared" si="14"/>
        <v>17.855072463768085</v>
      </c>
    </row>
    <row r="26" spans="2:39" x14ac:dyDescent="0.25">
      <c r="B26" s="406"/>
      <c r="C26" s="145" t="str">
        <f>$C$164</f>
        <v>Kapušany pri Prešove &lt;=&gt; Vranov nad Topľou</v>
      </c>
      <c r="D26" s="214">
        <f>D70-D48</f>
        <v>0.56163625776397419</v>
      </c>
      <c r="I26" s="127">
        <f t="shared" ref="I26:AM26" si="15">I70-I48</f>
        <v>64.278260869565102</v>
      </c>
      <c r="J26" s="127">
        <f t="shared" si="15"/>
        <v>64.278260869565102</v>
      </c>
      <c r="K26" s="127">
        <f t="shared" si="15"/>
        <v>64.278260869565102</v>
      </c>
      <c r="L26" s="127">
        <f t="shared" si="15"/>
        <v>64.278260869565102</v>
      </c>
      <c r="M26" s="127">
        <f t="shared" si="15"/>
        <v>62.903260869565102</v>
      </c>
      <c r="N26" s="127">
        <f t="shared" si="15"/>
        <v>62.903260869565102</v>
      </c>
      <c r="O26" s="127">
        <f t="shared" si="15"/>
        <v>62.903260869565102</v>
      </c>
      <c r="P26" s="127">
        <f t="shared" si="15"/>
        <v>62.903260869565102</v>
      </c>
      <c r="Q26" s="127">
        <f t="shared" si="15"/>
        <v>62.903260869565102</v>
      </c>
      <c r="R26" s="127">
        <f t="shared" si="15"/>
        <v>62.903260869565102</v>
      </c>
      <c r="S26" s="127">
        <f t="shared" si="15"/>
        <v>62.903260869565102</v>
      </c>
      <c r="T26" s="127">
        <f t="shared" si="15"/>
        <v>62.903260869565102</v>
      </c>
      <c r="U26" s="127">
        <f t="shared" si="15"/>
        <v>62.903260869565102</v>
      </c>
      <c r="V26" s="127">
        <f t="shared" si="15"/>
        <v>62.903260869565102</v>
      </c>
      <c r="W26" s="127">
        <f t="shared" si="15"/>
        <v>62.903260869565102</v>
      </c>
      <c r="X26" s="127">
        <f t="shared" si="15"/>
        <v>62.903260869565102</v>
      </c>
      <c r="Y26" s="127">
        <f t="shared" si="15"/>
        <v>62.903260869565102</v>
      </c>
      <c r="Z26" s="127">
        <f t="shared" si="15"/>
        <v>62.903260869565102</v>
      </c>
      <c r="AA26" s="127">
        <f t="shared" si="15"/>
        <v>62.903260869565102</v>
      </c>
      <c r="AB26" s="127">
        <f t="shared" si="15"/>
        <v>62.903260869565102</v>
      </c>
      <c r="AC26" s="127">
        <f t="shared" si="15"/>
        <v>62.903260869565102</v>
      </c>
      <c r="AD26" s="127">
        <f t="shared" si="15"/>
        <v>62.903260869565102</v>
      </c>
      <c r="AE26" s="127">
        <f t="shared" si="15"/>
        <v>62.903260869565102</v>
      </c>
      <c r="AF26" s="127">
        <f t="shared" si="15"/>
        <v>62.903260869565102</v>
      </c>
      <c r="AG26" s="127">
        <f t="shared" si="15"/>
        <v>62.903260869565102</v>
      </c>
      <c r="AH26" s="127">
        <f t="shared" si="15"/>
        <v>62.903260869565102</v>
      </c>
      <c r="AI26" s="127">
        <f t="shared" si="15"/>
        <v>62.903260869565102</v>
      </c>
      <c r="AJ26" s="127">
        <f t="shared" si="15"/>
        <v>62.903260869565102</v>
      </c>
      <c r="AK26" s="127">
        <f t="shared" si="15"/>
        <v>62.903260869565102</v>
      </c>
      <c r="AL26" s="127">
        <f t="shared" si="15"/>
        <v>62.903260869565102</v>
      </c>
      <c r="AM26" s="127">
        <f t="shared" si="15"/>
        <v>62.903260869565102</v>
      </c>
    </row>
    <row r="27" spans="2:39" x14ac:dyDescent="0.25">
      <c r="B27" s="406"/>
      <c r="C27" s="145" t="str">
        <f>$C$165</f>
        <v>Vranov nad Topľou &lt;=&gt; Strážske</v>
      </c>
      <c r="D27" s="214">
        <f>D71-D49</f>
        <v>0.25833333333333375</v>
      </c>
      <c r="I27" s="127">
        <f t="shared" ref="I27:AM27" si="16">I71-I49</f>
        <v>28.93333333333338</v>
      </c>
      <c r="J27" s="127">
        <f t="shared" si="16"/>
        <v>28.93333333333338</v>
      </c>
      <c r="K27" s="127">
        <f t="shared" si="16"/>
        <v>28.93333333333338</v>
      </c>
      <c r="L27" s="127">
        <f t="shared" si="16"/>
        <v>28.93333333333338</v>
      </c>
      <c r="M27" s="127">
        <f t="shared" si="16"/>
        <v>28.93333333333338</v>
      </c>
      <c r="N27" s="127">
        <f t="shared" si="16"/>
        <v>28.93333333333338</v>
      </c>
      <c r="O27" s="127">
        <f t="shared" si="16"/>
        <v>28.93333333333338</v>
      </c>
      <c r="P27" s="127">
        <f t="shared" si="16"/>
        <v>28.93333333333338</v>
      </c>
      <c r="Q27" s="127">
        <f t="shared" si="16"/>
        <v>28.93333333333338</v>
      </c>
      <c r="R27" s="127">
        <f t="shared" si="16"/>
        <v>28.93333333333338</v>
      </c>
      <c r="S27" s="127">
        <f t="shared" si="16"/>
        <v>28.93333333333338</v>
      </c>
      <c r="T27" s="127">
        <f t="shared" si="16"/>
        <v>28.93333333333338</v>
      </c>
      <c r="U27" s="127">
        <f t="shared" si="16"/>
        <v>28.93333333333338</v>
      </c>
      <c r="V27" s="127">
        <f t="shared" si="16"/>
        <v>28.93333333333338</v>
      </c>
      <c r="W27" s="127">
        <f t="shared" si="16"/>
        <v>28.93333333333338</v>
      </c>
      <c r="X27" s="127">
        <f t="shared" si="16"/>
        <v>28.93333333333338</v>
      </c>
      <c r="Y27" s="127">
        <f t="shared" si="16"/>
        <v>28.93333333333338</v>
      </c>
      <c r="Z27" s="127">
        <f t="shared" si="16"/>
        <v>28.93333333333338</v>
      </c>
      <c r="AA27" s="127">
        <f t="shared" si="16"/>
        <v>28.93333333333338</v>
      </c>
      <c r="AB27" s="127">
        <f t="shared" si="16"/>
        <v>28.93333333333338</v>
      </c>
      <c r="AC27" s="127">
        <f t="shared" si="16"/>
        <v>28.93333333333338</v>
      </c>
      <c r="AD27" s="127">
        <f t="shared" si="16"/>
        <v>28.93333333333338</v>
      </c>
      <c r="AE27" s="127">
        <f t="shared" si="16"/>
        <v>28.93333333333338</v>
      </c>
      <c r="AF27" s="127">
        <f t="shared" si="16"/>
        <v>28.93333333333338</v>
      </c>
      <c r="AG27" s="127">
        <f t="shared" si="16"/>
        <v>28.93333333333338</v>
      </c>
      <c r="AH27" s="127">
        <f t="shared" si="16"/>
        <v>28.93333333333338</v>
      </c>
      <c r="AI27" s="127">
        <f t="shared" si="16"/>
        <v>28.93333333333338</v>
      </c>
      <c r="AJ27" s="127">
        <f t="shared" si="16"/>
        <v>28.93333333333338</v>
      </c>
      <c r="AK27" s="127">
        <f t="shared" si="16"/>
        <v>28.93333333333338</v>
      </c>
      <c r="AL27" s="127">
        <f t="shared" si="16"/>
        <v>28.93333333333338</v>
      </c>
      <c r="AM27" s="127">
        <f t="shared" si="16"/>
        <v>28.93333333333338</v>
      </c>
    </row>
    <row r="28" spans="2:39" x14ac:dyDescent="0.25">
      <c r="B28" s="406"/>
      <c r="C28" s="147"/>
      <c r="D28" s="147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</row>
    <row r="29" spans="2:39" x14ac:dyDescent="0.25">
      <c r="B29" s="406"/>
      <c r="C29" s="145" t="str">
        <f>$C$167</f>
        <v>Kapušany pri Prešove &lt;=&gt; Raslavice</v>
      </c>
      <c r="D29" s="214">
        <f>D73-D51</f>
        <v>0</v>
      </c>
      <c r="I29" s="127">
        <f t="shared" ref="I29:AM29" si="17">I73-I51</f>
        <v>0</v>
      </c>
      <c r="J29" s="127">
        <f t="shared" si="17"/>
        <v>0</v>
      </c>
      <c r="K29" s="127">
        <f t="shared" si="17"/>
        <v>0</v>
      </c>
      <c r="L29" s="127">
        <f t="shared" si="17"/>
        <v>0</v>
      </c>
      <c r="M29" s="127">
        <f t="shared" si="17"/>
        <v>0</v>
      </c>
      <c r="N29" s="127">
        <f t="shared" si="17"/>
        <v>0</v>
      </c>
      <c r="O29" s="127">
        <f t="shared" si="17"/>
        <v>0</v>
      </c>
      <c r="P29" s="127">
        <f t="shared" si="17"/>
        <v>0</v>
      </c>
      <c r="Q29" s="127">
        <f t="shared" si="17"/>
        <v>0</v>
      </c>
      <c r="R29" s="127">
        <f t="shared" si="17"/>
        <v>0</v>
      </c>
      <c r="S29" s="127">
        <f t="shared" si="17"/>
        <v>0</v>
      </c>
      <c r="T29" s="127">
        <f t="shared" si="17"/>
        <v>0</v>
      </c>
      <c r="U29" s="127">
        <f t="shared" si="17"/>
        <v>0</v>
      </c>
      <c r="V29" s="127">
        <f t="shared" si="17"/>
        <v>0</v>
      </c>
      <c r="W29" s="127">
        <f t="shared" si="17"/>
        <v>0</v>
      </c>
      <c r="X29" s="127">
        <f t="shared" si="17"/>
        <v>0</v>
      </c>
      <c r="Y29" s="127">
        <f t="shared" si="17"/>
        <v>0</v>
      </c>
      <c r="Z29" s="127">
        <f t="shared" si="17"/>
        <v>0</v>
      </c>
      <c r="AA29" s="127">
        <f t="shared" si="17"/>
        <v>0</v>
      </c>
      <c r="AB29" s="127">
        <f t="shared" si="17"/>
        <v>0</v>
      </c>
      <c r="AC29" s="127">
        <f t="shared" si="17"/>
        <v>0</v>
      </c>
      <c r="AD29" s="127">
        <f t="shared" si="17"/>
        <v>0</v>
      </c>
      <c r="AE29" s="127">
        <f t="shared" si="17"/>
        <v>0</v>
      </c>
      <c r="AF29" s="127">
        <f t="shared" si="17"/>
        <v>0</v>
      </c>
      <c r="AG29" s="127">
        <f t="shared" si="17"/>
        <v>0</v>
      </c>
      <c r="AH29" s="127">
        <f t="shared" si="17"/>
        <v>0</v>
      </c>
      <c r="AI29" s="127">
        <f t="shared" si="17"/>
        <v>0</v>
      </c>
      <c r="AJ29" s="127">
        <f t="shared" si="17"/>
        <v>0</v>
      </c>
      <c r="AK29" s="127">
        <f t="shared" si="17"/>
        <v>0</v>
      </c>
      <c r="AL29" s="127">
        <f t="shared" si="17"/>
        <v>0</v>
      </c>
      <c r="AM29" s="127">
        <f t="shared" si="17"/>
        <v>0</v>
      </c>
    </row>
    <row r="33" spans="2:39" ht="22.5" customHeight="1" x14ac:dyDescent="0.25">
      <c r="B33" s="58"/>
      <c r="C33" s="144" t="s">
        <v>79</v>
      </c>
      <c r="D33" s="68"/>
      <c r="I33" s="155">
        <f t="shared" ref="I33:AM33" si="18">SUM(I35:I51)</f>
        <v>0</v>
      </c>
      <c r="J33" s="155">
        <f t="shared" si="18"/>
        <v>0</v>
      </c>
      <c r="K33" s="155">
        <f t="shared" si="18"/>
        <v>0</v>
      </c>
      <c r="L33" s="155">
        <f t="shared" si="18"/>
        <v>0</v>
      </c>
      <c r="M33" s="155">
        <f t="shared" si="18"/>
        <v>36.858333333333327</v>
      </c>
      <c r="N33" s="155">
        <f t="shared" si="18"/>
        <v>36.858333333333327</v>
      </c>
      <c r="O33" s="155">
        <f t="shared" si="18"/>
        <v>36.858333333333327</v>
      </c>
      <c r="P33" s="155">
        <f t="shared" si="18"/>
        <v>36.858333333333327</v>
      </c>
      <c r="Q33" s="155">
        <f t="shared" si="18"/>
        <v>36.858333333333327</v>
      </c>
      <c r="R33" s="155">
        <f t="shared" si="18"/>
        <v>36.858333333333327</v>
      </c>
      <c r="S33" s="155">
        <f t="shared" si="18"/>
        <v>36.858333333333327</v>
      </c>
      <c r="T33" s="155">
        <f t="shared" si="18"/>
        <v>36.858333333333327</v>
      </c>
      <c r="U33" s="155">
        <f t="shared" si="18"/>
        <v>36.858333333333327</v>
      </c>
      <c r="V33" s="155">
        <f t="shared" si="18"/>
        <v>36.858333333333327</v>
      </c>
      <c r="W33" s="155">
        <f t="shared" si="18"/>
        <v>36.858333333333327</v>
      </c>
      <c r="X33" s="155">
        <f t="shared" si="18"/>
        <v>36.858333333333327</v>
      </c>
      <c r="Y33" s="155">
        <f t="shared" si="18"/>
        <v>36.858333333333327</v>
      </c>
      <c r="Z33" s="155">
        <f t="shared" si="18"/>
        <v>36.858333333333327</v>
      </c>
      <c r="AA33" s="155">
        <f t="shared" si="18"/>
        <v>36.858333333333327</v>
      </c>
      <c r="AB33" s="155">
        <f t="shared" si="18"/>
        <v>36.858333333333327</v>
      </c>
      <c r="AC33" s="155">
        <f t="shared" si="18"/>
        <v>36.858333333333327</v>
      </c>
      <c r="AD33" s="155">
        <f t="shared" si="18"/>
        <v>36.858333333333327</v>
      </c>
      <c r="AE33" s="155">
        <f t="shared" si="18"/>
        <v>36.858333333333327</v>
      </c>
      <c r="AF33" s="155">
        <f t="shared" si="18"/>
        <v>36.858333333333327</v>
      </c>
      <c r="AG33" s="155">
        <f t="shared" si="18"/>
        <v>36.858333333333327</v>
      </c>
      <c r="AH33" s="155">
        <f t="shared" si="18"/>
        <v>36.858333333333327</v>
      </c>
      <c r="AI33" s="155">
        <f t="shared" si="18"/>
        <v>36.858333333333327</v>
      </c>
      <c r="AJ33" s="155">
        <f t="shared" si="18"/>
        <v>36.858333333333327</v>
      </c>
      <c r="AK33" s="155">
        <f t="shared" si="18"/>
        <v>36.858333333333327</v>
      </c>
      <c r="AL33" s="155">
        <f t="shared" si="18"/>
        <v>36.858333333333327</v>
      </c>
      <c r="AM33" s="155">
        <f t="shared" si="18"/>
        <v>36.858333333333327</v>
      </c>
    </row>
    <row r="34" spans="2:39" ht="29.25" customHeight="1" x14ac:dyDescent="0.25">
      <c r="D34" s="125" t="s">
        <v>82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</row>
    <row r="35" spans="2:39" ht="15" customHeight="1" x14ac:dyDescent="0.25">
      <c r="B35" s="424" t="s">
        <v>64</v>
      </c>
      <c r="C35" s="66" t="str">
        <f>$C$163</f>
        <v>Prešov &lt;=&gt; Kapušany pri Prešove</v>
      </c>
      <c r="D35" s="210">
        <f>'KCP 193 GVD 2022-2023'!O36</f>
        <v>0</v>
      </c>
      <c r="I35" s="127">
        <f t="shared" ref="I35:AM35" si="19">$D35*I141*I155</f>
        <v>0</v>
      </c>
      <c r="J35" s="127">
        <f t="shared" si="19"/>
        <v>0</v>
      </c>
      <c r="K35" s="127">
        <f t="shared" si="19"/>
        <v>0</v>
      </c>
      <c r="L35" s="127">
        <f t="shared" si="19"/>
        <v>0</v>
      </c>
      <c r="M35" s="127">
        <f t="shared" si="19"/>
        <v>0</v>
      </c>
      <c r="N35" s="127">
        <f t="shared" si="19"/>
        <v>0</v>
      </c>
      <c r="O35" s="127">
        <f t="shared" si="19"/>
        <v>0</v>
      </c>
      <c r="P35" s="127">
        <f t="shared" si="19"/>
        <v>0</v>
      </c>
      <c r="Q35" s="127">
        <f t="shared" si="19"/>
        <v>0</v>
      </c>
      <c r="R35" s="127">
        <f t="shared" si="19"/>
        <v>0</v>
      </c>
      <c r="S35" s="127">
        <f t="shared" si="19"/>
        <v>0</v>
      </c>
      <c r="T35" s="127">
        <f t="shared" si="19"/>
        <v>0</v>
      </c>
      <c r="U35" s="127">
        <f t="shared" si="19"/>
        <v>0</v>
      </c>
      <c r="V35" s="127">
        <f t="shared" si="19"/>
        <v>0</v>
      </c>
      <c r="W35" s="127">
        <f t="shared" si="19"/>
        <v>0</v>
      </c>
      <c r="X35" s="127">
        <f t="shared" si="19"/>
        <v>0</v>
      </c>
      <c r="Y35" s="127">
        <f t="shared" si="19"/>
        <v>0</v>
      </c>
      <c r="Z35" s="127">
        <f t="shared" si="19"/>
        <v>0</v>
      </c>
      <c r="AA35" s="127">
        <f t="shared" si="19"/>
        <v>0</v>
      </c>
      <c r="AB35" s="127">
        <f t="shared" si="19"/>
        <v>0</v>
      </c>
      <c r="AC35" s="127">
        <f t="shared" si="19"/>
        <v>0</v>
      </c>
      <c r="AD35" s="127">
        <f t="shared" si="19"/>
        <v>0</v>
      </c>
      <c r="AE35" s="127">
        <f t="shared" si="19"/>
        <v>0</v>
      </c>
      <c r="AF35" s="127">
        <f t="shared" si="19"/>
        <v>0</v>
      </c>
      <c r="AG35" s="127">
        <f t="shared" si="19"/>
        <v>0</v>
      </c>
      <c r="AH35" s="127">
        <f t="shared" si="19"/>
        <v>0</v>
      </c>
      <c r="AI35" s="127">
        <f t="shared" si="19"/>
        <v>0</v>
      </c>
      <c r="AJ35" s="127">
        <f t="shared" si="19"/>
        <v>0</v>
      </c>
      <c r="AK35" s="127">
        <f t="shared" si="19"/>
        <v>0</v>
      </c>
      <c r="AL35" s="127">
        <f t="shared" si="19"/>
        <v>0</v>
      </c>
      <c r="AM35" s="127">
        <f t="shared" si="19"/>
        <v>0</v>
      </c>
    </row>
    <row r="36" spans="2:39" ht="15" customHeight="1" x14ac:dyDescent="0.25">
      <c r="B36" s="424"/>
      <c r="C36" s="66" t="str">
        <f>$C$164</f>
        <v>Kapušany pri Prešove &lt;=&gt; Vranov nad Topľou</v>
      </c>
      <c r="D36" s="210">
        <f>'KCP 193 GVD 2022-2023'!O39</f>
        <v>4.1666666666666657E-3</v>
      </c>
      <c r="I36" s="127">
        <f t="shared" ref="I36:AM36" si="20">$D36*I142*I156</f>
        <v>0</v>
      </c>
      <c r="J36" s="127">
        <f t="shared" si="20"/>
        <v>0</v>
      </c>
      <c r="K36" s="127">
        <f t="shared" si="20"/>
        <v>0</v>
      </c>
      <c r="L36" s="127">
        <f t="shared" si="20"/>
        <v>0</v>
      </c>
      <c r="M36" s="127">
        <f t="shared" si="20"/>
        <v>34.283333333333324</v>
      </c>
      <c r="N36" s="127">
        <f t="shared" si="20"/>
        <v>34.283333333333324</v>
      </c>
      <c r="O36" s="127">
        <f t="shared" si="20"/>
        <v>34.283333333333324</v>
      </c>
      <c r="P36" s="127">
        <f t="shared" si="20"/>
        <v>34.283333333333324</v>
      </c>
      <c r="Q36" s="127">
        <f t="shared" si="20"/>
        <v>34.283333333333324</v>
      </c>
      <c r="R36" s="127">
        <f t="shared" si="20"/>
        <v>34.283333333333324</v>
      </c>
      <c r="S36" s="127">
        <f t="shared" si="20"/>
        <v>34.283333333333324</v>
      </c>
      <c r="T36" s="127">
        <f t="shared" si="20"/>
        <v>34.283333333333324</v>
      </c>
      <c r="U36" s="127">
        <f t="shared" si="20"/>
        <v>34.283333333333324</v>
      </c>
      <c r="V36" s="127">
        <f t="shared" si="20"/>
        <v>34.283333333333324</v>
      </c>
      <c r="W36" s="127">
        <f t="shared" si="20"/>
        <v>34.283333333333324</v>
      </c>
      <c r="X36" s="127">
        <f t="shared" si="20"/>
        <v>34.283333333333324</v>
      </c>
      <c r="Y36" s="127">
        <f t="shared" si="20"/>
        <v>34.283333333333324</v>
      </c>
      <c r="Z36" s="127">
        <f t="shared" si="20"/>
        <v>34.283333333333324</v>
      </c>
      <c r="AA36" s="127">
        <f t="shared" si="20"/>
        <v>34.283333333333324</v>
      </c>
      <c r="AB36" s="127">
        <f t="shared" si="20"/>
        <v>34.283333333333324</v>
      </c>
      <c r="AC36" s="127">
        <f t="shared" si="20"/>
        <v>34.283333333333324</v>
      </c>
      <c r="AD36" s="127">
        <f t="shared" si="20"/>
        <v>34.283333333333324</v>
      </c>
      <c r="AE36" s="127">
        <f t="shared" si="20"/>
        <v>34.283333333333324</v>
      </c>
      <c r="AF36" s="127">
        <f t="shared" si="20"/>
        <v>34.283333333333324</v>
      </c>
      <c r="AG36" s="127">
        <f t="shared" si="20"/>
        <v>34.283333333333324</v>
      </c>
      <c r="AH36" s="127">
        <f t="shared" si="20"/>
        <v>34.283333333333324</v>
      </c>
      <c r="AI36" s="127">
        <f t="shared" si="20"/>
        <v>34.283333333333324</v>
      </c>
      <c r="AJ36" s="127">
        <f t="shared" si="20"/>
        <v>34.283333333333324</v>
      </c>
      <c r="AK36" s="127">
        <f t="shared" si="20"/>
        <v>34.283333333333324</v>
      </c>
      <c r="AL36" s="127">
        <f t="shared" si="20"/>
        <v>34.283333333333324</v>
      </c>
      <c r="AM36" s="127">
        <f t="shared" si="20"/>
        <v>34.283333333333324</v>
      </c>
    </row>
    <row r="37" spans="2:39" ht="15" customHeight="1" x14ac:dyDescent="0.25">
      <c r="B37" s="424"/>
      <c r="C37" s="66" t="str">
        <f>$C$165</f>
        <v>Vranov nad Topľou &lt;=&gt; Strážske</v>
      </c>
      <c r="D37" s="210">
        <f>'KCP 193 GVD 2022-2023'!O42</f>
        <v>0</v>
      </c>
      <c r="I37" s="127">
        <f t="shared" ref="I37:AM37" si="21">$D37*I143*I157</f>
        <v>0</v>
      </c>
      <c r="J37" s="127">
        <f t="shared" si="21"/>
        <v>0</v>
      </c>
      <c r="K37" s="127">
        <f t="shared" si="21"/>
        <v>0</v>
      </c>
      <c r="L37" s="127">
        <f t="shared" si="21"/>
        <v>0</v>
      </c>
      <c r="M37" s="127">
        <f t="shared" si="21"/>
        <v>0</v>
      </c>
      <c r="N37" s="127">
        <f t="shared" si="21"/>
        <v>0</v>
      </c>
      <c r="O37" s="127">
        <f t="shared" si="21"/>
        <v>0</v>
      </c>
      <c r="P37" s="127">
        <f t="shared" si="21"/>
        <v>0</v>
      </c>
      <c r="Q37" s="127">
        <f t="shared" si="21"/>
        <v>0</v>
      </c>
      <c r="R37" s="127">
        <f t="shared" si="21"/>
        <v>0</v>
      </c>
      <c r="S37" s="127">
        <f t="shared" si="21"/>
        <v>0</v>
      </c>
      <c r="T37" s="127">
        <f t="shared" si="21"/>
        <v>0</v>
      </c>
      <c r="U37" s="127">
        <f t="shared" si="21"/>
        <v>0</v>
      </c>
      <c r="V37" s="127">
        <f t="shared" si="21"/>
        <v>0</v>
      </c>
      <c r="W37" s="127">
        <f t="shared" si="21"/>
        <v>0</v>
      </c>
      <c r="X37" s="127">
        <f t="shared" si="21"/>
        <v>0</v>
      </c>
      <c r="Y37" s="127">
        <f t="shared" si="21"/>
        <v>0</v>
      </c>
      <c r="Z37" s="127">
        <f t="shared" si="21"/>
        <v>0</v>
      </c>
      <c r="AA37" s="127">
        <f t="shared" si="21"/>
        <v>0</v>
      </c>
      <c r="AB37" s="127">
        <f t="shared" si="21"/>
        <v>0</v>
      </c>
      <c r="AC37" s="127">
        <f t="shared" si="21"/>
        <v>0</v>
      </c>
      <c r="AD37" s="127">
        <f t="shared" si="21"/>
        <v>0</v>
      </c>
      <c r="AE37" s="127">
        <f t="shared" si="21"/>
        <v>0</v>
      </c>
      <c r="AF37" s="127">
        <f t="shared" si="21"/>
        <v>0</v>
      </c>
      <c r="AG37" s="127">
        <f t="shared" si="21"/>
        <v>0</v>
      </c>
      <c r="AH37" s="127">
        <f t="shared" si="21"/>
        <v>0</v>
      </c>
      <c r="AI37" s="127">
        <f t="shared" si="21"/>
        <v>0</v>
      </c>
      <c r="AJ37" s="127">
        <f t="shared" si="21"/>
        <v>0</v>
      </c>
      <c r="AK37" s="127">
        <f t="shared" si="21"/>
        <v>0</v>
      </c>
      <c r="AL37" s="127">
        <f t="shared" si="21"/>
        <v>0</v>
      </c>
      <c r="AM37" s="127">
        <f t="shared" si="21"/>
        <v>0</v>
      </c>
    </row>
    <row r="38" spans="2:39" ht="15" customHeight="1" x14ac:dyDescent="0.25">
      <c r="B38" s="424"/>
      <c r="C38" s="147"/>
      <c r="D38" s="211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</row>
    <row r="39" spans="2:39" ht="15" customHeight="1" x14ac:dyDescent="0.25">
      <c r="B39" s="424"/>
      <c r="C39" s="66" t="str">
        <f>$C$167</f>
        <v>Kapušany pri Prešove &lt;=&gt; Raslavice</v>
      </c>
      <c r="D39" s="210">
        <v>0</v>
      </c>
      <c r="I39" s="127">
        <f t="shared" ref="I39:AM39" si="22">$D39*I145*I159</f>
        <v>0</v>
      </c>
      <c r="J39" s="127">
        <f t="shared" si="22"/>
        <v>0</v>
      </c>
      <c r="K39" s="127">
        <f t="shared" si="22"/>
        <v>0</v>
      </c>
      <c r="L39" s="127">
        <f t="shared" si="22"/>
        <v>0</v>
      </c>
      <c r="M39" s="127">
        <f t="shared" si="22"/>
        <v>0</v>
      </c>
      <c r="N39" s="127">
        <f t="shared" si="22"/>
        <v>0</v>
      </c>
      <c r="O39" s="127">
        <f t="shared" si="22"/>
        <v>0</v>
      </c>
      <c r="P39" s="127">
        <f t="shared" si="22"/>
        <v>0</v>
      </c>
      <c r="Q39" s="127">
        <f t="shared" si="22"/>
        <v>0</v>
      </c>
      <c r="R39" s="127">
        <f t="shared" si="22"/>
        <v>0</v>
      </c>
      <c r="S39" s="127">
        <f t="shared" si="22"/>
        <v>0</v>
      </c>
      <c r="T39" s="127">
        <f t="shared" si="22"/>
        <v>0</v>
      </c>
      <c r="U39" s="127">
        <f t="shared" si="22"/>
        <v>0</v>
      </c>
      <c r="V39" s="127">
        <f t="shared" si="22"/>
        <v>0</v>
      </c>
      <c r="W39" s="127">
        <f t="shared" si="22"/>
        <v>0</v>
      </c>
      <c r="X39" s="127">
        <f t="shared" si="22"/>
        <v>0</v>
      </c>
      <c r="Y39" s="127">
        <f t="shared" si="22"/>
        <v>0</v>
      </c>
      <c r="Z39" s="127">
        <f t="shared" si="22"/>
        <v>0</v>
      </c>
      <c r="AA39" s="127">
        <f t="shared" si="22"/>
        <v>0</v>
      </c>
      <c r="AB39" s="127">
        <f t="shared" si="22"/>
        <v>0</v>
      </c>
      <c r="AC39" s="127">
        <f t="shared" si="22"/>
        <v>0</v>
      </c>
      <c r="AD39" s="127">
        <f t="shared" si="22"/>
        <v>0</v>
      </c>
      <c r="AE39" s="127">
        <f t="shared" si="22"/>
        <v>0</v>
      </c>
      <c r="AF39" s="127">
        <f t="shared" si="22"/>
        <v>0</v>
      </c>
      <c r="AG39" s="127">
        <f t="shared" si="22"/>
        <v>0</v>
      </c>
      <c r="AH39" s="127">
        <f t="shared" si="22"/>
        <v>0</v>
      </c>
      <c r="AI39" s="127">
        <f t="shared" si="22"/>
        <v>0</v>
      </c>
      <c r="AJ39" s="127">
        <f t="shared" si="22"/>
        <v>0</v>
      </c>
      <c r="AK39" s="127">
        <f t="shared" si="22"/>
        <v>0</v>
      </c>
      <c r="AL39" s="127">
        <f t="shared" si="22"/>
        <v>0</v>
      </c>
      <c r="AM39" s="127">
        <f t="shared" si="22"/>
        <v>0</v>
      </c>
    </row>
    <row r="40" spans="2:39" ht="6.95" customHeight="1" x14ac:dyDescent="0.25">
      <c r="D40" s="212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</row>
    <row r="41" spans="2:39" ht="15" customHeight="1" x14ac:dyDescent="0.25">
      <c r="B41" s="424" t="s">
        <v>65</v>
      </c>
      <c r="C41" s="66" t="str">
        <f>$C$163</f>
        <v>Prešov &lt;=&gt; Kapušany pri Prešove</v>
      </c>
      <c r="D41" s="210">
        <f>'KCP 193 GVD 2022-2023'!O37</f>
        <v>0</v>
      </c>
      <c r="I41" s="127">
        <f t="shared" ref="I41:AM41" si="23">$D41*I141*I177</f>
        <v>0</v>
      </c>
      <c r="J41" s="127">
        <f t="shared" si="23"/>
        <v>0</v>
      </c>
      <c r="K41" s="127">
        <f t="shared" si="23"/>
        <v>0</v>
      </c>
      <c r="L41" s="127">
        <f t="shared" si="23"/>
        <v>0</v>
      </c>
      <c r="M41" s="127">
        <f t="shared" si="23"/>
        <v>0</v>
      </c>
      <c r="N41" s="127">
        <f t="shared" si="23"/>
        <v>0</v>
      </c>
      <c r="O41" s="127">
        <f t="shared" si="23"/>
        <v>0</v>
      </c>
      <c r="P41" s="127">
        <f t="shared" si="23"/>
        <v>0</v>
      </c>
      <c r="Q41" s="127">
        <f t="shared" si="23"/>
        <v>0</v>
      </c>
      <c r="R41" s="127">
        <f t="shared" si="23"/>
        <v>0</v>
      </c>
      <c r="S41" s="127">
        <f t="shared" si="23"/>
        <v>0</v>
      </c>
      <c r="T41" s="127">
        <f t="shared" si="23"/>
        <v>0</v>
      </c>
      <c r="U41" s="127">
        <f t="shared" si="23"/>
        <v>0</v>
      </c>
      <c r="V41" s="127">
        <f t="shared" si="23"/>
        <v>0</v>
      </c>
      <c r="W41" s="127">
        <f t="shared" si="23"/>
        <v>0</v>
      </c>
      <c r="X41" s="127">
        <f t="shared" si="23"/>
        <v>0</v>
      </c>
      <c r="Y41" s="127">
        <f t="shared" si="23"/>
        <v>0</v>
      </c>
      <c r="Z41" s="127">
        <f t="shared" si="23"/>
        <v>0</v>
      </c>
      <c r="AA41" s="127">
        <f t="shared" si="23"/>
        <v>0</v>
      </c>
      <c r="AB41" s="127">
        <f t="shared" si="23"/>
        <v>0</v>
      </c>
      <c r="AC41" s="127">
        <f t="shared" si="23"/>
        <v>0</v>
      </c>
      <c r="AD41" s="127">
        <f t="shared" si="23"/>
        <v>0</v>
      </c>
      <c r="AE41" s="127">
        <f t="shared" si="23"/>
        <v>0</v>
      </c>
      <c r="AF41" s="127">
        <f t="shared" si="23"/>
        <v>0</v>
      </c>
      <c r="AG41" s="127">
        <f t="shared" si="23"/>
        <v>0</v>
      </c>
      <c r="AH41" s="127">
        <f t="shared" si="23"/>
        <v>0</v>
      </c>
      <c r="AI41" s="127">
        <f t="shared" si="23"/>
        <v>0</v>
      </c>
      <c r="AJ41" s="127">
        <f t="shared" si="23"/>
        <v>0</v>
      </c>
      <c r="AK41" s="127">
        <f t="shared" si="23"/>
        <v>0</v>
      </c>
      <c r="AL41" s="127">
        <f t="shared" si="23"/>
        <v>0</v>
      </c>
      <c r="AM41" s="127">
        <f t="shared" si="23"/>
        <v>0</v>
      </c>
    </row>
    <row r="42" spans="2:39" ht="15" customHeight="1" x14ac:dyDescent="0.25">
      <c r="B42" s="424"/>
      <c r="C42" s="66" t="str">
        <f>$C$164</f>
        <v>Kapušany pri Prešove &lt;=&gt; Vranov nad Topľou</v>
      </c>
      <c r="D42" s="210">
        <f>'KCP 193 GVD 2022-2023'!O40</f>
        <v>1.2500000000000002E-2</v>
      </c>
      <c r="I42" s="127">
        <f t="shared" ref="I42:AM42" si="24">$D42*I142*I178</f>
        <v>0</v>
      </c>
      <c r="J42" s="127">
        <f t="shared" si="24"/>
        <v>0</v>
      </c>
      <c r="K42" s="127">
        <f t="shared" si="24"/>
        <v>0</v>
      </c>
      <c r="L42" s="127">
        <f t="shared" si="24"/>
        <v>0</v>
      </c>
      <c r="M42" s="127">
        <f t="shared" si="24"/>
        <v>1.2000000000000002</v>
      </c>
      <c r="N42" s="127">
        <f t="shared" si="24"/>
        <v>1.2000000000000002</v>
      </c>
      <c r="O42" s="127">
        <f t="shared" si="24"/>
        <v>1.2000000000000002</v>
      </c>
      <c r="P42" s="127">
        <f t="shared" si="24"/>
        <v>1.2000000000000002</v>
      </c>
      <c r="Q42" s="127">
        <f t="shared" si="24"/>
        <v>1.2000000000000002</v>
      </c>
      <c r="R42" s="127">
        <f t="shared" si="24"/>
        <v>1.2000000000000002</v>
      </c>
      <c r="S42" s="127">
        <f t="shared" si="24"/>
        <v>1.2000000000000002</v>
      </c>
      <c r="T42" s="127">
        <f t="shared" si="24"/>
        <v>1.2000000000000002</v>
      </c>
      <c r="U42" s="127">
        <f t="shared" si="24"/>
        <v>1.2000000000000002</v>
      </c>
      <c r="V42" s="127">
        <f t="shared" si="24"/>
        <v>1.2000000000000002</v>
      </c>
      <c r="W42" s="127">
        <f t="shared" si="24"/>
        <v>1.2000000000000002</v>
      </c>
      <c r="X42" s="127">
        <f t="shared" si="24"/>
        <v>1.2000000000000002</v>
      </c>
      <c r="Y42" s="127">
        <f t="shared" si="24"/>
        <v>1.2000000000000002</v>
      </c>
      <c r="Z42" s="127">
        <f t="shared" si="24"/>
        <v>1.2000000000000002</v>
      </c>
      <c r="AA42" s="127">
        <f t="shared" si="24"/>
        <v>1.2000000000000002</v>
      </c>
      <c r="AB42" s="127">
        <f t="shared" si="24"/>
        <v>1.2000000000000002</v>
      </c>
      <c r="AC42" s="127">
        <f t="shared" si="24"/>
        <v>1.2000000000000002</v>
      </c>
      <c r="AD42" s="127">
        <f t="shared" si="24"/>
        <v>1.2000000000000002</v>
      </c>
      <c r="AE42" s="127">
        <f t="shared" si="24"/>
        <v>1.2000000000000002</v>
      </c>
      <c r="AF42" s="127">
        <f t="shared" si="24"/>
        <v>1.2000000000000002</v>
      </c>
      <c r="AG42" s="127">
        <f t="shared" si="24"/>
        <v>1.2000000000000002</v>
      </c>
      <c r="AH42" s="127">
        <f t="shared" si="24"/>
        <v>1.2000000000000002</v>
      </c>
      <c r="AI42" s="127">
        <f t="shared" si="24"/>
        <v>1.2000000000000002</v>
      </c>
      <c r="AJ42" s="127">
        <f t="shared" si="24"/>
        <v>1.2000000000000002</v>
      </c>
      <c r="AK42" s="127">
        <f t="shared" si="24"/>
        <v>1.2000000000000002</v>
      </c>
      <c r="AL42" s="127">
        <f t="shared" si="24"/>
        <v>1.2000000000000002</v>
      </c>
      <c r="AM42" s="127">
        <f t="shared" si="24"/>
        <v>1.2000000000000002</v>
      </c>
    </row>
    <row r="43" spans="2:39" ht="15" customHeight="1" x14ac:dyDescent="0.25">
      <c r="B43" s="424"/>
      <c r="C43" s="66" t="str">
        <f>$C$165</f>
        <v>Vranov nad Topľou &lt;=&gt; Strážske</v>
      </c>
      <c r="D43" s="210">
        <f>'KCP 193 GVD 2022-2023'!O43</f>
        <v>0</v>
      </c>
      <c r="I43" s="127">
        <f t="shared" ref="I43:AM43" si="25">$D43*I143*I179</f>
        <v>0</v>
      </c>
      <c r="J43" s="127">
        <f t="shared" si="25"/>
        <v>0</v>
      </c>
      <c r="K43" s="127">
        <f t="shared" si="25"/>
        <v>0</v>
      </c>
      <c r="L43" s="127">
        <f t="shared" si="25"/>
        <v>0</v>
      </c>
      <c r="M43" s="127">
        <f t="shared" si="25"/>
        <v>0</v>
      </c>
      <c r="N43" s="127">
        <f t="shared" si="25"/>
        <v>0</v>
      </c>
      <c r="O43" s="127">
        <f t="shared" si="25"/>
        <v>0</v>
      </c>
      <c r="P43" s="127">
        <f t="shared" si="25"/>
        <v>0</v>
      </c>
      <c r="Q43" s="127">
        <f t="shared" si="25"/>
        <v>0</v>
      </c>
      <c r="R43" s="127">
        <f t="shared" si="25"/>
        <v>0</v>
      </c>
      <c r="S43" s="127">
        <f t="shared" si="25"/>
        <v>0</v>
      </c>
      <c r="T43" s="127">
        <f t="shared" si="25"/>
        <v>0</v>
      </c>
      <c r="U43" s="127">
        <f t="shared" si="25"/>
        <v>0</v>
      </c>
      <c r="V43" s="127">
        <f t="shared" si="25"/>
        <v>0</v>
      </c>
      <c r="W43" s="127">
        <f t="shared" si="25"/>
        <v>0</v>
      </c>
      <c r="X43" s="127">
        <f t="shared" si="25"/>
        <v>0</v>
      </c>
      <c r="Y43" s="127">
        <f t="shared" si="25"/>
        <v>0</v>
      </c>
      <c r="Z43" s="127">
        <f t="shared" si="25"/>
        <v>0</v>
      </c>
      <c r="AA43" s="127">
        <f t="shared" si="25"/>
        <v>0</v>
      </c>
      <c r="AB43" s="127">
        <f t="shared" si="25"/>
        <v>0</v>
      </c>
      <c r="AC43" s="127">
        <f t="shared" si="25"/>
        <v>0</v>
      </c>
      <c r="AD43" s="127">
        <f t="shared" si="25"/>
        <v>0</v>
      </c>
      <c r="AE43" s="127">
        <f t="shared" si="25"/>
        <v>0</v>
      </c>
      <c r="AF43" s="127">
        <f t="shared" si="25"/>
        <v>0</v>
      </c>
      <c r="AG43" s="127">
        <f t="shared" si="25"/>
        <v>0</v>
      </c>
      <c r="AH43" s="127">
        <f t="shared" si="25"/>
        <v>0</v>
      </c>
      <c r="AI43" s="127">
        <f t="shared" si="25"/>
        <v>0</v>
      </c>
      <c r="AJ43" s="127">
        <f t="shared" si="25"/>
        <v>0</v>
      </c>
      <c r="AK43" s="127">
        <f t="shared" si="25"/>
        <v>0</v>
      </c>
      <c r="AL43" s="127">
        <f t="shared" si="25"/>
        <v>0</v>
      </c>
      <c r="AM43" s="127">
        <f t="shared" si="25"/>
        <v>0</v>
      </c>
    </row>
    <row r="44" spans="2:39" ht="15" customHeight="1" x14ac:dyDescent="0.25">
      <c r="B44" s="424"/>
      <c r="C44" s="147"/>
      <c r="D44" s="211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</row>
    <row r="45" spans="2:39" ht="15" customHeight="1" x14ac:dyDescent="0.25">
      <c r="B45" s="424"/>
      <c r="C45" s="66" t="str">
        <f>$C$167</f>
        <v>Kapušany pri Prešove &lt;=&gt; Raslavice</v>
      </c>
      <c r="D45" s="210">
        <v>0</v>
      </c>
      <c r="I45" s="127">
        <f t="shared" ref="I45:AM45" si="26">$D45*I145*I181</f>
        <v>0</v>
      </c>
      <c r="J45" s="127">
        <f t="shared" si="26"/>
        <v>0</v>
      </c>
      <c r="K45" s="127">
        <f t="shared" si="26"/>
        <v>0</v>
      </c>
      <c r="L45" s="127">
        <f t="shared" si="26"/>
        <v>0</v>
      </c>
      <c r="M45" s="127">
        <f t="shared" si="26"/>
        <v>0</v>
      </c>
      <c r="N45" s="127">
        <f t="shared" si="26"/>
        <v>0</v>
      </c>
      <c r="O45" s="127">
        <f t="shared" si="26"/>
        <v>0</v>
      </c>
      <c r="P45" s="127">
        <f t="shared" si="26"/>
        <v>0</v>
      </c>
      <c r="Q45" s="127">
        <f t="shared" si="26"/>
        <v>0</v>
      </c>
      <c r="R45" s="127">
        <f t="shared" si="26"/>
        <v>0</v>
      </c>
      <c r="S45" s="127">
        <f t="shared" si="26"/>
        <v>0</v>
      </c>
      <c r="T45" s="127">
        <f t="shared" si="26"/>
        <v>0</v>
      </c>
      <c r="U45" s="127">
        <f t="shared" si="26"/>
        <v>0</v>
      </c>
      <c r="V45" s="127">
        <f t="shared" si="26"/>
        <v>0</v>
      </c>
      <c r="W45" s="127">
        <f t="shared" si="26"/>
        <v>0</v>
      </c>
      <c r="X45" s="127">
        <f t="shared" si="26"/>
        <v>0</v>
      </c>
      <c r="Y45" s="127">
        <f t="shared" si="26"/>
        <v>0</v>
      </c>
      <c r="Z45" s="127">
        <f t="shared" si="26"/>
        <v>0</v>
      </c>
      <c r="AA45" s="127">
        <f t="shared" si="26"/>
        <v>0</v>
      </c>
      <c r="AB45" s="127">
        <f t="shared" si="26"/>
        <v>0</v>
      </c>
      <c r="AC45" s="127">
        <f t="shared" si="26"/>
        <v>0</v>
      </c>
      <c r="AD45" s="127">
        <f t="shared" si="26"/>
        <v>0</v>
      </c>
      <c r="AE45" s="127">
        <f t="shared" si="26"/>
        <v>0</v>
      </c>
      <c r="AF45" s="127">
        <f t="shared" si="26"/>
        <v>0</v>
      </c>
      <c r="AG45" s="127">
        <f t="shared" si="26"/>
        <v>0</v>
      </c>
      <c r="AH45" s="127">
        <f t="shared" si="26"/>
        <v>0</v>
      </c>
      <c r="AI45" s="127">
        <f t="shared" si="26"/>
        <v>0</v>
      </c>
      <c r="AJ45" s="127">
        <f t="shared" si="26"/>
        <v>0</v>
      </c>
      <c r="AK45" s="127">
        <f t="shared" si="26"/>
        <v>0</v>
      </c>
      <c r="AL45" s="127">
        <f t="shared" si="26"/>
        <v>0</v>
      </c>
      <c r="AM45" s="127">
        <f t="shared" si="26"/>
        <v>0</v>
      </c>
    </row>
    <row r="46" spans="2:39" ht="6.95" customHeight="1" x14ac:dyDescent="0.25">
      <c r="D46" s="213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</row>
    <row r="47" spans="2:39" ht="15" customHeight="1" x14ac:dyDescent="0.25">
      <c r="B47" s="424" t="s">
        <v>70</v>
      </c>
      <c r="C47" s="66" t="str">
        <f>$C$163</f>
        <v>Prešov &lt;=&gt; Kapušany pri Prešove</v>
      </c>
      <c r="D47" s="210">
        <f>'KCP 193 GVD 2022-2023'!O38</f>
        <v>0</v>
      </c>
      <c r="I47" s="127">
        <f t="shared" ref="I47:AM47" si="27">$D47*I141*I199</f>
        <v>0</v>
      </c>
      <c r="J47" s="127">
        <f t="shared" si="27"/>
        <v>0</v>
      </c>
      <c r="K47" s="127">
        <f t="shared" si="27"/>
        <v>0</v>
      </c>
      <c r="L47" s="127">
        <f t="shared" si="27"/>
        <v>0</v>
      </c>
      <c r="M47" s="127">
        <f t="shared" si="27"/>
        <v>0</v>
      </c>
      <c r="N47" s="127">
        <f t="shared" si="27"/>
        <v>0</v>
      </c>
      <c r="O47" s="127">
        <f t="shared" si="27"/>
        <v>0</v>
      </c>
      <c r="P47" s="127">
        <f t="shared" si="27"/>
        <v>0</v>
      </c>
      <c r="Q47" s="127">
        <f t="shared" si="27"/>
        <v>0</v>
      </c>
      <c r="R47" s="127">
        <f t="shared" si="27"/>
        <v>0</v>
      </c>
      <c r="S47" s="127">
        <f t="shared" si="27"/>
        <v>0</v>
      </c>
      <c r="T47" s="127">
        <f t="shared" si="27"/>
        <v>0</v>
      </c>
      <c r="U47" s="127">
        <f t="shared" si="27"/>
        <v>0</v>
      </c>
      <c r="V47" s="127">
        <f t="shared" si="27"/>
        <v>0</v>
      </c>
      <c r="W47" s="127">
        <f t="shared" si="27"/>
        <v>0</v>
      </c>
      <c r="X47" s="127">
        <f t="shared" si="27"/>
        <v>0</v>
      </c>
      <c r="Y47" s="127">
        <f t="shared" si="27"/>
        <v>0</v>
      </c>
      <c r="Z47" s="127">
        <f t="shared" si="27"/>
        <v>0</v>
      </c>
      <c r="AA47" s="127">
        <f t="shared" si="27"/>
        <v>0</v>
      </c>
      <c r="AB47" s="127">
        <f t="shared" si="27"/>
        <v>0</v>
      </c>
      <c r="AC47" s="127">
        <f t="shared" si="27"/>
        <v>0</v>
      </c>
      <c r="AD47" s="127">
        <f t="shared" si="27"/>
        <v>0</v>
      </c>
      <c r="AE47" s="127">
        <f t="shared" si="27"/>
        <v>0</v>
      </c>
      <c r="AF47" s="127">
        <f t="shared" si="27"/>
        <v>0</v>
      </c>
      <c r="AG47" s="127">
        <f t="shared" si="27"/>
        <v>0</v>
      </c>
      <c r="AH47" s="127">
        <f t="shared" si="27"/>
        <v>0</v>
      </c>
      <c r="AI47" s="127">
        <f t="shared" si="27"/>
        <v>0</v>
      </c>
      <c r="AJ47" s="127">
        <f t="shared" si="27"/>
        <v>0</v>
      </c>
      <c r="AK47" s="127">
        <f t="shared" si="27"/>
        <v>0</v>
      </c>
      <c r="AL47" s="127">
        <f t="shared" si="27"/>
        <v>0</v>
      </c>
      <c r="AM47" s="127">
        <f t="shared" si="27"/>
        <v>0</v>
      </c>
    </row>
    <row r="48" spans="2:39" ht="15" customHeight="1" x14ac:dyDescent="0.25">
      <c r="B48" s="424"/>
      <c r="C48" s="66" t="str">
        <f>$C$164</f>
        <v>Kapušany pri Prešove &lt;=&gt; Vranov nad Topľou</v>
      </c>
      <c r="D48" s="210">
        <f>'KCP 193 GVD 2022-2023'!O41</f>
        <v>1.2276785714285714E-2</v>
      </c>
      <c r="I48" s="127">
        <f t="shared" ref="I48:AM48" si="28">$D48*I142*I200</f>
        <v>0</v>
      </c>
      <c r="J48" s="127">
        <f t="shared" si="28"/>
        <v>0</v>
      </c>
      <c r="K48" s="127">
        <f t="shared" si="28"/>
        <v>0</v>
      </c>
      <c r="L48" s="127">
        <f t="shared" si="28"/>
        <v>0</v>
      </c>
      <c r="M48" s="127">
        <f t="shared" si="28"/>
        <v>1.375</v>
      </c>
      <c r="N48" s="127">
        <f t="shared" si="28"/>
        <v>1.375</v>
      </c>
      <c r="O48" s="127">
        <f t="shared" si="28"/>
        <v>1.375</v>
      </c>
      <c r="P48" s="127">
        <f t="shared" si="28"/>
        <v>1.375</v>
      </c>
      <c r="Q48" s="127">
        <f t="shared" si="28"/>
        <v>1.375</v>
      </c>
      <c r="R48" s="127">
        <f t="shared" si="28"/>
        <v>1.375</v>
      </c>
      <c r="S48" s="127">
        <f t="shared" si="28"/>
        <v>1.375</v>
      </c>
      <c r="T48" s="127">
        <f t="shared" si="28"/>
        <v>1.375</v>
      </c>
      <c r="U48" s="127">
        <f t="shared" si="28"/>
        <v>1.375</v>
      </c>
      <c r="V48" s="127">
        <f t="shared" si="28"/>
        <v>1.375</v>
      </c>
      <c r="W48" s="127">
        <f t="shared" si="28"/>
        <v>1.375</v>
      </c>
      <c r="X48" s="127">
        <f t="shared" si="28"/>
        <v>1.375</v>
      </c>
      <c r="Y48" s="127">
        <f t="shared" si="28"/>
        <v>1.375</v>
      </c>
      <c r="Z48" s="127">
        <f t="shared" si="28"/>
        <v>1.375</v>
      </c>
      <c r="AA48" s="127">
        <f t="shared" si="28"/>
        <v>1.375</v>
      </c>
      <c r="AB48" s="127">
        <f t="shared" si="28"/>
        <v>1.375</v>
      </c>
      <c r="AC48" s="127">
        <f t="shared" si="28"/>
        <v>1.375</v>
      </c>
      <c r="AD48" s="127">
        <f t="shared" si="28"/>
        <v>1.375</v>
      </c>
      <c r="AE48" s="127">
        <f t="shared" si="28"/>
        <v>1.375</v>
      </c>
      <c r="AF48" s="127">
        <f t="shared" si="28"/>
        <v>1.375</v>
      </c>
      <c r="AG48" s="127">
        <f t="shared" si="28"/>
        <v>1.375</v>
      </c>
      <c r="AH48" s="127">
        <f t="shared" si="28"/>
        <v>1.375</v>
      </c>
      <c r="AI48" s="127">
        <f t="shared" si="28"/>
        <v>1.375</v>
      </c>
      <c r="AJ48" s="127">
        <f t="shared" si="28"/>
        <v>1.375</v>
      </c>
      <c r="AK48" s="127">
        <f t="shared" si="28"/>
        <v>1.375</v>
      </c>
      <c r="AL48" s="127">
        <f t="shared" si="28"/>
        <v>1.375</v>
      </c>
      <c r="AM48" s="127">
        <f t="shared" si="28"/>
        <v>1.375</v>
      </c>
    </row>
    <row r="49" spans="2:39" ht="15" customHeight="1" x14ac:dyDescent="0.25">
      <c r="B49" s="424"/>
      <c r="C49" s="66" t="str">
        <f>$C$165</f>
        <v>Vranov nad Topľou &lt;=&gt; Strážske</v>
      </c>
      <c r="D49" s="210">
        <f>'KCP 193 GVD 2022-2023'!O44</f>
        <v>0</v>
      </c>
      <c r="I49" s="127">
        <f t="shared" ref="I49:AM49" si="29">$D49*I143*I201</f>
        <v>0</v>
      </c>
      <c r="J49" s="127">
        <f t="shared" si="29"/>
        <v>0</v>
      </c>
      <c r="K49" s="127">
        <f t="shared" si="29"/>
        <v>0</v>
      </c>
      <c r="L49" s="127">
        <f t="shared" si="29"/>
        <v>0</v>
      </c>
      <c r="M49" s="127">
        <f t="shared" si="29"/>
        <v>0</v>
      </c>
      <c r="N49" s="127">
        <f t="shared" si="29"/>
        <v>0</v>
      </c>
      <c r="O49" s="127">
        <f t="shared" si="29"/>
        <v>0</v>
      </c>
      <c r="P49" s="127">
        <f t="shared" si="29"/>
        <v>0</v>
      </c>
      <c r="Q49" s="127">
        <f t="shared" si="29"/>
        <v>0</v>
      </c>
      <c r="R49" s="127">
        <f t="shared" si="29"/>
        <v>0</v>
      </c>
      <c r="S49" s="127">
        <f t="shared" si="29"/>
        <v>0</v>
      </c>
      <c r="T49" s="127">
        <f t="shared" si="29"/>
        <v>0</v>
      </c>
      <c r="U49" s="127">
        <f t="shared" si="29"/>
        <v>0</v>
      </c>
      <c r="V49" s="127">
        <f t="shared" si="29"/>
        <v>0</v>
      </c>
      <c r="W49" s="127">
        <f t="shared" si="29"/>
        <v>0</v>
      </c>
      <c r="X49" s="127">
        <f t="shared" si="29"/>
        <v>0</v>
      </c>
      <c r="Y49" s="127">
        <f t="shared" si="29"/>
        <v>0</v>
      </c>
      <c r="Z49" s="127">
        <f t="shared" si="29"/>
        <v>0</v>
      </c>
      <c r="AA49" s="127">
        <f t="shared" si="29"/>
        <v>0</v>
      </c>
      <c r="AB49" s="127">
        <f t="shared" si="29"/>
        <v>0</v>
      </c>
      <c r="AC49" s="127">
        <f t="shared" si="29"/>
        <v>0</v>
      </c>
      <c r="AD49" s="127">
        <f t="shared" si="29"/>
        <v>0</v>
      </c>
      <c r="AE49" s="127">
        <f t="shared" si="29"/>
        <v>0</v>
      </c>
      <c r="AF49" s="127">
        <f t="shared" si="29"/>
        <v>0</v>
      </c>
      <c r="AG49" s="127">
        <f t="shared" si="29"/>
        <v>0</v>
      </c>
      <c r="AH49" s="127">
        <f t="shared" si="29"/>
        <v>0</v>
      </c>
      <c r="AI49" s="127">
        <f t="shared" si="29"/>
        <v>0</v>
      </c>
      <c r="AJ49" s="127">
        <f t="shared" si="29"/>
        <v>0</v>
      </c>
      <c r="AK49" s="127">
        <f t="shared" si="29"/>
        <v>0</v>
      </c>
      <c r="AL49" s="127">
        <f t="shared" si="29"/>
        <v>0</v>
      </c>
      <c r="AM49" s="127">
        <f t="shared" si="29"/>
        <v>0</v>
      </c>
    </row>
    <row r="50" spans="2:39" ht="15" customHeight="1" x14ac:dyDescent="0.25">
      <c r="B50" s="424"/>
      <c r="C50" s="147"/>
      <c r="D50" s="211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</row>
    <row r="51" spans="2:39" ht="15" customHeight="1" x14ac:dyDescent="0.25">
      <c r="B51" s="424"/>
      <c r="C51" s="66" t="str">
        <f>$C$167</f>
        <v>Kapušany pri Prešove &lt;=&gt; Raslavice</v>
      </c>
      <c r="D51" s="210">
        <v>0</v>
      </c>
      <c r="I51" s="127">
        <f t="shared" ref="I51:AM51" si="30">$D51*I145*I203</f>
        <v>0</v>
      </c>
      <c r="J51" s="127">
        <f t="shared" si="30"/>
        <v>0</v>
      </c>
      <c r="K51" s="127">
        <f t="shared" si="30"/>
        <v>0</v>
      </c>
      <c r="L51" s="127">
        <f t="shared" si="30"/>
        <v>0</v>
      </c>
      <c r="M51" s="127">
        <f t="shared" si="30"/>
        <v>0</v>
      </c>
      <c r="N51" s="127">
        <f t="shared" si="30"/>
        <v>0</v>
      </c>
      <c r="O51" s="127">
        <f t="shared" si="30"/>
        <v>0</v>
      </c>
      <c r="P51" s="127">
        <f t="shared" si="30"/>
        <v>0</v>
      </c>
      <c r="Q51" s="127">
        <f t="shared" si="30"/>
        <v>0</v>
      </c>
      <c r="R51" s="127">
        <f t="shared" si="30"/>
        <v>0</v>
      </c>
      <c r="S51" s="127">
        <f t="shared" si="30"/>
        <v>0</v>
      </c>
      <c r="T51" s="127">
        <f t="shared" si="30"/>
        <v>0</v>
      </c>
      <c r="U51" s="127">
        <f t="shared" si="30"/>
        <v>0</v>
      </c>
      <c r="V51" s="127">
        <f t="shared" si="30"/>
        <v>0</v>
      </c>
      <c r="W51" s="127">
        <f t="shared" si="30"/>
        <v>0</v>
      </c>
      <c r="X51" s="127">
        <f t="shared" si="30"/>
        <v>0</v>
      </c>
      <c r="Y51" s="127">
        <f t="shared" si="30"/>
        <v>0</v>
      </c>
      <c r="Z51" s="127">
        <f t="shared" si="30"/>
        <v>0</v>
      </c>
      <c r="AA51" s="127">
        <f t="shared" si="30"/>
        <v>0</v>
      </c>
      <c r="AB51" s="127">
        <f t="shared" si="30"/>
        <v>0</v>
      </c>
      <c r="AC51" s="127">
        <f t="shared" si="30"/>
        <v>0</v>
      </c>
      <c r="AD51" s="127">
        <f t="shared" si="30"/>
        <v>0</v>
      </c>
      <c r="AE51" s="127">
        <f t="shared" si="30"/>
        <v>0</v>
      </c>
      <c r="AF51" s="127">
        <f t="shared" si="30"/>
        <v>0</v>
      </c>
      <c r="AG51" s="127">
        <f t="shared" si="30"/>
        <v>0</v>
      </c>
      <c r="AH51" s="127">
        <f t="shared" si="30"/>
        <v>0</v>
      </c>
      <c r="AI51" s="127">
        <f t="shared" si="30"/>
        <v>0</v>
      </c>
      <c r="AJ51" s="127">
        <f t="shared" si="30"/>
        <v>0</v>
      </c>
      <c r="AK51" s="127">
        <f t="shared" si="30"/>
        <v>0</v>
      </c>
      <c r="AL51" s="127">
        <f t="shared" si="30"/>
        <v>0</v>
      </c>
      <c r="AM51" s="127">
        <f t="shared" si="30"/>
        <v>0</v>
      </c>
    </row>
    <row r="54" spans="2:39" ht="15.75" thickBot="1" x14ac:dyDescent="0.3"/>
    <row r="55" spans="2:39" ht="29.25" thickBot="1" x14ac:dyDescent="0.3">
      <c r="B55" s="409" t="s">
        <v>80</v>
      </c>
      <c r="C55" s="410"/>
      <c r="D55" s="411"/>
      <c r="I55" s="155">
        <f t="shared" ref="I55:AM55" si="31">SUM(I57:I73)</f>
        <v>13490.446794871788</v>
      </c>
      <c r="J55" s="155">
        <f t="shared" si="31"/>
        <v>13490.446794871788</v>
      </c>
      <c r="K55" s="155">
        <f t="shared" si="31"/>
        <v>13490.446794871788</v>
      </c>
      <c r="L55" s="155">
        <f t="shared" si="31"/>
        <v>13490.446794871788</v>
      </c>
      <c r="M55" s="155">
        <f t="shared" si="31"/>
        <v>13490.446794871788</v>
      </c>
      <c r="N55" s="155">
        <f t="shared" si="31"/>
        <v>13490.446794871788</v>
      </c>
      <c r="O55" s="155">
        <f t="shared" si="31"/>
        <v>13490.446794871788</v>
      </c>
      <c r="P55" s="155">
        <f t="shared" si="31"/>
        <v>13490.446794871788</v>
      </c>
      <c r="Q55" s="155">
        <f t="shared" si="31"/>
        <v>13490.446794871788</v>
      </c>
      <c r="R55" s="155">
        <f t="shared" si="31"/>
        <v>13490.446794871788</v>
      </c>
      <c r="S55" s="155">
        <f t="shared" si="31"/>
        <v>13490.446794871788</v>
      </c>
      <c r="T55" s="155">
        <f t="shared" si="31"/>
        <v>13490.446794871788</v>
      </c>
      <c r="U55" s="155">
        <f t="shared" si="31"/>
        <v>13490.446794871788</v>
      </c>
      <c r="V55" s="155">
        <f t="shared" si="31"/>
        <v>13490.446794871788</v>
      </c>
      <c r="W55" s="155">
        <f t="shared" si="31"/>
        <v>13490.446794871788</v>
      </c>
      <c r="X55" s="155">
        <f t="shared" si="31"/>
        <v>13490.446794871788</v>
      </c>
      <c r="Y55" s="155">
        <f t="shared" si="31"/>
        <v>13490.446794871788</v>
      </c>
      <c r="Z55" s="155">
        <f t="shared" si="31"/>
        <v>13490.446794871788</v>
      </c>
      <c r="AA55" s="155">
        <f t="shared" si="31"/>
        <v>13490.446794871788</v>
      </c>
      <c r="AB55" s="155">
        <f t="shared" si="31"/>
        <v>13490.446794871788</v>
      </c>
      <c r="AC55" s="155">
        <f t="shared" si="31"/>
        <v>13490.446794871788</v>
      </c>
      <c r="AD55" s="155">
        <f t="shared" si="31"/>
        <v>13490.446794871788</v>
      </c>
      <c r="AE55" s="155">
        <f t="shared" si="31"/>
        <v>13490.446794871788</v>
      </c>
      <c r="AF55" s="155">
        <f t="shared" si="31"/>
        <v>13490.446794871788</v>
      </c>
      <c r="AG55" s="155">
        <f t="shared" si="31"/>
        <v>13490.446794871788</v>
      </c>
      <c r="AH55" s="155">
        <f t="shared" si="31"/>
        <v>13490.446794871788</v>
      </c>
      <c r="AI55" s="155">
        <f t="shared" si="31"/>
        <v>13490.446794871788</v>
      </c>
      <c r="AJ55" s="155">
        <f t="shared" si="31"/>
        <v>13490.446794871788</v>
      </c>
      <c r="AK55" s="155">
        <f t="shared" si="31"/>
        <v>13490.446794871788</v>
      </c>
      <c r="AL55" s="155">
        <f t="shared" si="31"/>
        <v>13490.446794871788</v>
      </c>
      <c r="AM55" s="155">
        <f t="shared" si="31"/>
        <v>13490.446794871788</v>
      </c>
    </row>
    <row r="56" spans="2:39" x14ac:dyDescent="0.25">
      <c r="B56" s="408" t="s">
        <v>87</v>
      </c>
      <c r="C56" s="408"/>
      <c r="D56" s="151" t="s">
        <v>81</v>
      </c>
    </row>
    <row r="57" spans="2:39" x14ac:dyDescent="0.25">
      <c r="B57" s="406" t="s">
        <v>64</v>
      </c>
      <c r="C57" s="145" t="str">
        <f>$C$163</f>
        <v>Prešov &lt;=&gt; Kapušany pri Prešove</v>
      </c>
      <c r="D57" s="214">
        <f>'KCP 193 GVD 2022-2023'!M36</f>
        <v>0.17499999999999977</v>
      </c>
      <c r="I57" s="127">
        <f t="shared" ref="I57:AM57" si="32">$D57*I163</f>
        <v>1439.899999999998</v>
      </c>
      <c r="J57" s="127">
        <f t="shared" si="32"/>
        <v>1439.899999999998</v>
      </c>
      <c r="K57" s="127">
        <f t="shared" si="32"/>
        <v>1439.899999999998</v>
      </c>
      <c r="L57" s="127">
        <f t="shared" si="32"/>
        <v>1439.899999999998</v>
      </c>
      <c r="M57" s="127">
        <f t="shared" si="32"/>
        <v>1439.899999999998</v>
      </c>
      <c r="N57" s="127">
        <f t="shared" si="32"/>
        <v>1439.899999999998</v>
      </c>
      <c r="O57" s="127">
        <f t="shared" si="32"/>
        <v>1439.899999999998</v>
      </c>
      <c r="P57" s="127">
        <f t="shared" si="32"/>
        <v>1439.899999999998</v>
      </c>
      <c r="Q57" s="127">
        <f t="shared" si="32"/>
        <v>1439.899999999998</v>
      </c>
      <c r="R57" s="127">
        <f t="shared" si="32"/>
        <v>1439.899999999998</v>
      </c>
      <c r="S57" s="127">
        <f t="shared" si="32"/>
        <v>1439.899999999998</v>
      </c>
      <c r="T57" s="127">
        <f t="shared" si="32"/>
        <v>1439.899999999998</v>
      </c>
      <c r="U57" s="127">
        <f t="shared" si="32"/>
        <v>1439.899999999998</v>
      </c>
      <c r="V57" s="127">
        <f t="shared" si="32"/>
        <v>1439.899999999998</v>
      </c>
      <c r="W57" s="127">
        <f t="shared" si="32"/>
        <v>1439.899999999998</v>
      </c>
      <c r="X57" s="127">
        <f t="shared" si="32"/>
        <v>1439.899999999998</v>
      </c>
      <c r="Y57" s="127">
        <f t="shared" si="32"/>
        <v>1439.899999999998</v>
      </c>
      <c r="Z57" s="127">
        <f t="shared" si="32"/>
        <v>1439.899999999998</v>
      </c>
      <c r="AA57" s="127">
        <f t="shared" si="32"/>
        <v>1439.899999999998</v>
      </c>
      <c r="AB57" s="127">
        <f t="shared" si="32"/>
        <v>1439.899999999998</v>
      </c>
      <c r="AC57" s="127">
        <f t="shared" si="32"/>
        <v>1439.899999999998</v>
      </c>
      <c r="AD57" s="127">
        <f t="shared" si="32"/>
        <v>1439.899999999998</v>
      </c>
      <c r="AE57" s="127">
        <f t="shared" si="32"/>
        <v>1439.899999999998</v>
      </c>
      <c r="AF57" s="127">
        <f t="shared" si="32"/>
        <v>1439.899999999998</v>
      </c>
      <c r="AG57" s="127">
        <f t="shared" si="32"/>
        <v>1439.899999999998</v>
      </c>
      <c r="AH57" s="127">
        <f t="shared" si="32"/>
        <v>1439.899999999998</v>
      </c>
      <c r="AI57" s="127">
        <f t="shared" si="32"/>
        <v>1439.899999999998</v>
      </c>
      <c r="AJ57" s="127">
        <f t="shared" si="32"/>
        <v>1439.899999999998</v>
      </c>
      <c r="AK57" s="127">
        <f t="shared" si="32"/>
        <v>1439.899999999998</v>
      </c>
      <c r="AL57" s="127">
        <f t="shared" si="32"/>
        <v>1439.899999999998</v>
      </c>
      <c r="AM57" s="127">
        <f t="shared" si="32"/>
        <v>1439.899999999998</v>
      </c>
    </row>
    <row r="58" spans="2:39" x14ac:dyDescent="0.25">
      <c r="B58" s="406"/>
      <c r="C58" s="145" t="str">
        <f>$C$164</f>
        <v>Kapušany pri Prešove &lt;=&gt; Vranov nad Topľou</v>
      </c>
      <c r="D58" s="214">
        <f>'KCP 193 GVD 2022-2023'!M39</f>
        <v>0.79487179487179471</v>
      </c>
      <c r="I58" s="127">
        <f t="shared" ref="I58:AM58" si="33">$D58*I164</f>
        <v>6540.205128205127</v>
      </c>
      <c r="J58" s="127">
        <f t="shared" si="33"/>
        <v>6540.205128205127</v>
      </c>
      <c r="K58" s="127">
        <f t="shared" si="33"/>
        <v>6540.205128205127</v>
      </c>
      <c r="L58" s="127">
        <f t="shared" si="33"/>
        <v>6540.205128205127</v>
      </c>
      <c r="M58" s="127">
        <f t="shared" si="33"/>
        <v>6540.205128205127</v>
      </c>
      <c r="N58" s="127">
        <f t="shared" si="33"/>
        <v>6540.205128205127</v>
      </c>
      <c r="O58" s="127">
        <f t="shared" si="33"/>
        <v>6540.205128205127</v>
      </c>
      <c r="P58" s="127">
        <f t="shared" si="33"/>
        <v>6540.205128205127</v>
      </c>
      <c r="Q58" s="127">
        <f t="shared" si="33"/>
        <v>6540.205128205127</v>
      </c>
      <c r="R58" s="127">
        <f t="shared" si="33"/>
        <v>6540.205128205127</v>
      </c>
      <c r="S58" s="127">
        <f t="shared" si="33"/>
        <v>6540.205128205127</v>
      </c>
      <c r="T58" s="127">
        <f t="shared" si="33"/>
        <v>6540.205128205127</v>
      </c>
      <c r="U58" s="127">
        <f t="shared" si="33"/>
        <v>6540.205128205127</v>
      </c>
      <c r="V58" s="127">
        <f t="shared" si="33"/>
        <v>6540.205128205127</v>
      </c>
      <c r="W58" s="127">
        <f t="shared" si="33"/>
        <v>6540.205128205127</v>
      </c>
      <c r="X58" s="127">
        <f t="shared" si="33"/>
        <v>6540.205128205127</v>
      </c>
      <c r="Y58" s="127">
        <f t="shared" si="33"/>
        <v>6540.205128205127</v>
      </c>
      <c r="Z58" s="127">
        <f t="shared" si="33"/>
        <v>6540.205128205127</v>
      </c>
      <c r="AA58" s="127">
        <f t="shared" si="33"/>
        <v>6540.205128205127</v>
      </c>
      <c r="AB58" s="127">
        <f t="shared" si="33"/>
        <v>6540.205128205127</v>
      </c>
      <c r="AC58" s="127">
        <f t="shared" si="33"/>
        <v>6540.205128205127</v>
      </c>
      <c r="AD58" s="127">
        <f t="shared" si="33"/>
        <v>6540.205128205127</v>
      </c>
      <c r="AE58" s="127">
        <f t="shared" si="33"/>
        <v>6540.205128205127</v>
      </c>
      <c r="AF58" s="127">
        <f t="shared" si="33"/>
        <v>6540.205128205127</v>
      </c>
      <c r="AG58" s="127">
        <f t="shared" si="33"/>
        <v>6540.205128205127</v>
      </c>
      <c r="AH58" s="127">
        <f t="shared" si="33"/>
        <v>6540.205128205127</v>
      </c>
      <c r="AI58" s="127">
        <f t="shared" si="33"/>
        <v>6540.205128205127</v>
      </c>
      <c r="AJ58" s="127">
        <f t="shared" si="33"/>
        <v>6540.205128205127</v>
      </c>
      <c r="AK58" s="127">
        <f t="shared" si="33"/>
        <v>6540.205128205127</v>
      </c>
      <c r="AL58" s="127">
        <f t="shared" si="33"/>
        <v>6540.205128205127</v>
      </c>
      <c r="AM58" s="127">
        <f t="shared" si="33"/>
        <v>6540.205128205127</v>
      </c>
    </row>
    <row r="59" spans="2:39" x14ac:dyDescent="0.25">
      <c r="B59" s="406"/>
      <c r="C59" s="145" t="str">
        <f>$C$165</f>
        <v>Vranov nad Topľou &lt;=&gt; Strážske</v>
      </c>
      <c r="D59" s="214">
        <f>'KCP 193 GVD 2022-2023'!M42</f>
        <v>0.33402777777777748</v>
      </c>
      <c r="I59" s="127">
        <f t="shared" ref="I59:AM59" si="34">$D59*I165</f>
        <v>2505.2083333333312</v>
      </c>
      <c r="J59" s="127">
        <f t="shared" si="34"/>
        <v>2505.2083333333312</v>
      </c>
      <c r="K59" s="127">
        <f t="shared" si="34"/>
        <v>2505.2083333333312</v>
      </c>
      <c r="L59" s="127">
        <f t="shared" si="34"/>
        <v>2505.2083333333312</v>
      </c>
      <c r="M59" s="127">
        <f t="shared" si="34"/>
        <v>2505.2083333333312</v>
      </c>
      <c r="N59" s="127">
        <f t="shared" si="34"/>
        <v>2505.2083333333312</v>
      </c>
      <c r="O59" s="127">
        <f t="shared" si="34"/>
        <v>2505.2083333333312</v>
      </c>
      <c r="P59" s="127">
        <f t="shared" si="34"/>
        <v>2505.2083333333312</v>
      </c>
      <c r="Q59" s="127">
        <f t="shared" si="34"/>
        <v>2505.2083333333312</v>
      </c>
      <c r="R59" s="127">
        <f t="shared" si="34"/>
        <v>2505.2083333333312</v>
      </c>
      <c r="S59" s="127">
        <f t="shared" si="34"/>
        <v>2505.2083333333312</v>
      </c>
      <c r="T59" s="127">
        <f t="shared" si="34"/>
        <v>2505.2083333333312</v>
      </c>
      <c r="U59" s="127">
        <f t="shared" si="34"/>
        <v>2505.2083333333312</v>
      </c>
      <c r="V59" s="127">
        <f t="shared" si="34"/>
        <v>2505.2083333333312</v>
      </c>
      <c r="W59" s="127">
        <f t="shared" si="34"/>
        <v>2505.2083333333312</v>
      </c>
      <c r="X59" s="127">
        <f t="shared" si="34"/>
        <v>2505.2083333333312</v>
      </c>
      <c r="Y59" s="127">
        <f t="shared" si="34"/>
        <v>2505.2083333333312</v>
      </c>
      <c r="Z59" s="127">
        <f t="shared" si="34"/>
        <v>2505.2083333333312</v>
      </c>
      <c r="AA59" s="127">
        <f t="shared" si="34"/>
        <v>2505.2083333333312</v>
      </c>
      <c r="AB59" s="127">
        <f t="shared" si="34"/>
        <v>2505.2083333333312</v>
      </c>
      <c r="AC59" s="127">
        <f t="shared" si="34"/>
        <v>2505.2083333333312</v>
      </c>
      <c r="AD59" s="127">
        <f t="shared" si="34"/>
        <v>2505.2083333333312</v>
      </c>
      <c r="AE59" s="127">
        <f t="shared" si="34"/>
        <v>2505.2083333333312</v>
      </c>
      <c r="AF59" s="127">
        <f t="shared" si="34"/>
        <v>2505.2083333333312</v>
      </c>
      <c r="AG59" s="127">
        <f t="shared" si="34"/>
        <v>2505.2083333333312</v>
      </c>
      <c r="AH59" s="127">
        <f t="shared" si="34"/>
        <v>2505.2083333333312</v>
      </c>
      <c r="AI59" s="127">
        <f t="shared" si="34"/>
        <v>2505.2083333333312</v>
      </c>
      <c r="AJ59" s="127">
        <f t="shared" si="34"/>
        <v>2505.2083333333312</v>
      </c>
      <c r="AK59" s="127">
        <f t="shared" si="34"/>
        <v>2505.2083333333312</v>
      </c>
      <c r="AL59" s="127">
        <f t="shared" si="34"/>
        <v>2505.2083333333312</v>
      </c>
      <c r="AM59" s="127">
        <f t="shared" si="34"/>
        <v>2505.2083333333312</v>
      </c>
    </row>
    <row r="60" spans="2:39" x14ac:dyDescent="0.25">
      <c r="B60" s="406"/>
      <c r="C60" s="147"/>
      <c r="D60" s="215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</row>
    <row r="61" spans="2:39" x14ac:dyDescent="0.25">
      <c r="B61" s="406"/>
      <c r="C61" s="145" t="str">
        <f>$C$167</f>
        <v>Kapušany pri Prešove &lt;=&gt; Raslavice</v>
      </c>
      <c r="D61" s="214">
        <f>'KCP 194 GVD 2022-2023'!M29</f>
        <v>0.38333333333333341</v>
      </c>
      <c r="I61" s="127">
        <f t="shared" ref="I61:AM61" si="35">$D61*I167</f>
        <v>2786.0666666666671</v>
      </c>
      <c r="J61" s="127">
        <f t="shared" si="35"/>
        <v>2786.0666666666671</v>
      </c>
      <c r="K61" s="127">
        <f t="shared" si="35"/>
        <v>2786.0666666666671</v>
      </c>
      <c r="L61" s="127">
        <f t="shared" si="35"/>
        <v>2786.0666666666671</v>
      </c>
      <c r="M61" s="127">
        <f t="shared" si="35"/>
        <v>2786.0666666666671</v>
      </c>
      <c r="N61" s="127">
        <f t="shared" si="35"/>
        <v>2786.0666666666671</v>
      </c>
      <c r="O61" s="127">
        <f t="shared" si="35"/>
        <v>2786.0666666666671</v>
      </c>
      <c r="P61" s="127">
        <f t="shared" si="35"/>
        <v>2786.0666666666671</v>
      </c>
      <c r="Q61" s="127">
        <f t="shared" si="35"/>
        <v>2786.0666666666671</v>
      </c>
      <c r="R61" s="127">
        <f t="shared" si="35"/>
        <v>2786.0666666666671</v>
      </c>
      <c r="S61" s="127">
        <f t="shared" si="35"/>
        <v>2786.0666666666671</v>
      </c>
      <c r="T61" s="127">
        <f t="shared" si="35"/>
        <v>2786.0666666666671</v>
      </c>
      <c r="U61" s="127">
        <f t="shared" si="35"/>
        <v>2786.0666666666671</v>
      </c>
      <c r="V61" s="127">
        <f t="shared" si="35"/>
        <v>2786.0666666666671</v>
      </c>
      <c r="W61" s="127">
        <f t="shared" si="35"/>
        <v>2786.0666666666671</v>
      </c>
      <c r="X61" s="127">
        <f t="shared" si="35"/>
        <v>2786.0666666666671</v>
      </c>
      <c r="Y61" s="127">
        <f t="shared" si="35"/>
        <v>2786.0666666666671</v>
      </c>
      <c r="Z61" s="127">
        <f t="shared" si="35"/>
        <v>2786.0666666666671</v>
      </c>
      <c r="AA61" s="127">
        <f t="shared" si="35"/>
        <v>2786.0666666666671</v>
      </c>
      <c r="AB61" s="127">
        <f t="shared" si="35"/>
        <v>2786.0666666666671</v>
      </c>
      <c r="AC61" s="127">
        <f t="shared" si="35"/>
        <v>2786.0666666666671</v>
      </c>
      <c r="AD61" s="127">
        <f t="shared" si="35"/>
        <v>2786.0666666666671</v>
      </c>
      <c r="AE61" s="127">
        <f t="shared" si="35"/>
        <v>2786.0666666666671</v>
      </c>
      <c r="AF61" s="127">
        <f t="shared" si="35"/>
        <v>2786.0666666666671</v>
      </c>
      <c r="AG61" s="127">
        <f t="shared" si="35"/>
        <v>2786.0666666666671</v>
      </c>
      <c r="AH61" s="127">
        <f t="shared" si="35"/>
        <v>2786.0666666666671</v>
      </c>
      <c r="AI61" s="127">
        <f t="shared" si="35"/>
        <v>2786.0666666666671</v>
      </c>
      <c r="AJ61" s="127">
        <f t="shared" si="35"/>
        <v>2786.0666666666671</v>
      </c>
      <c r="AK61" s="127">
        <f t="shared" si="35"/>
        <v>2786.0666666666671</v>
      </c>
      <c r="AL61" s="127">
        <f t="shared" si="35"/>
        <v>2786.0666666666671</v>
      </c>
      <c r="AM61" s="127">
        <f t="shared" si="35"/>
        <v>2786.0666666666671</v>
      </c>
    </row>
    <row r="62" spans="2:39" ht="6.95" customHeight="1" x14ac:dyDescent="0.25">
      <c r="D62" s="216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</row>
    <row r="63" spans="2:39" x14ac:dyDescent="0.25">
      <c r="B63" s="406" t="s">
        <v>65</v>
      </c>
      <c r="C63" s="145" t="str">
        <f>$C$163</f>
        <v>Prešov &lt;=&gt; Kapušany pri Prešove</v>
      </c>
      <c r="D63" s="214">
        <f>'KCP 193 GVD 2022-2023'!M37</f>
        <v>0.18297101449275358</v>
      </c>
      <c r="I63" s="127">
        <f t="shared" ref="I63:AM63" si="36">$D63*I185</f>
        <v>17.565217391304344</v>
      </c>
      <c r="J63" s="127">
        <f t="shared" si="36"/>
        <v>17.565217391304344</v>
      </c>
      <c r="K63" s="127">
        <f t="shared" si="36"/>
        <v>17.565217391304344</v>
      </c>
      <c r="L63" s="127">
        <f t="shared" si="36"/>
        <v>17.565217391304344</v>
      </c>
      <c r="M63" s="127">
        <f t="shared" si="36"/>
        <v>17.565217391304344</v>
      </c>
      <c r="N63" s="127">
        <f t="shared" si="36"/>
        <v>17.565217391304344</v>
      </c>
      <c r="O63" s="127">
        <f t="shared" si="36"/>
        <v>17.565217391304344</v>
      </c>
      <c r="P63" s="127">
        <f t="shared" si="36"/>
        <v>17.565217391304344</v>
      </c>
      <c r="Q63" s="127">
        <f t="shared" si="36"/>
        <v>17.565217391304344</v>
      </c>
      <c r="R63" s="127">
        <f t="shared" si="36"/>
        <v>17.565217391304344</v>
      </c>
      <c r="S63" s="127">
        <f t="shared" si="36"/>
        <v>17.565217391304344</v>
      </c>
      <c r="T63" s="127">
        <f t="shared" si="36"/>
        <v>17.565217391304344</v>
      </c>
      <c r="U63" s="127">
        <f t="shared" si="36"/>
        <v>17.565217391304344</v>
      </c>
      <c r="V63" s="127">
        <f t="shared" si="36"/>
        <v>17.565217391304344</v>
      </c>
      <c r="W63" s="127">
        <f t="shared" si="36"/>
        <v>17.565217391304344</v>
      </c>
      <c r="X63" s="127">
        <f t="shared" si="36"/>
        <v>17.565217391304344</v>
      </c>
      <c r="Y63" s="127">
        <f t="shared" si="36"/>
        <v>17.565217391304344</v>
      </c>
      <c r="Z63" s="127">
        <f t="shared" si="36"/>
        <v>17.565217391304344</v>
      </c>
      <c r="AA63" s="127">
        <f t="shared" si="36"/>
        <v>17.565217391304344</v>
      </c>
      <c r="AB63" s="127">
        <f t="shared" si="36"/>
        <v>17.565217391304344</v>
      </c>
      <c r="AC63" s="127">
        <f t="shared" si="36"/>
        <v>17.565217391304344</v>
      </c>
      <c r="AD63" s="127">
        <f t="shared" si="36"/>
        <v>17.565217391304344</v>
      </c>
      <c r="AE63" s="127">
        <f t="shared" si="36"/>
        <v>17.565217391304344</v>
      </c>
      <c r="AF63" s="127">
        <f t="shared" si="36"/>
        <v>17.565217391304344</v>
      </c>
      <c r="AG63" s="127">
        <f t="shared" si="36"/>
        <v>17.565217391304344</v>
      </c>
      <c r="AH63" s="127">
        <f t="shared" si="36"/>
        <v>17.565217391304344</v>
      </c>
      <c r="AI63" s="127">
        <f t="shared" si="36"/>
        <v>17.565217391304344</v>
      </c>
      <c r="AJ63" s="127">
        <f t="shared" si="36"/>
        <v>17.565217391304344</v>
      </c>
      <c r="AK63" s="127">
        <f t="shared" si="36"/>
        <v>17.565217391304344</v>
      </c>
      <c r="AL63" s="127">
        <f t="shared" si="36"/>
        <v>17.565217391304344</v>
      </c>
      <c r="AM63" s="127">
        <f t="shared" si="36"/>
        <v>17.565217391304344</v>
      </c>
    </row>
    <row r="64" spans="2:39" x14ac:dyDescent="0.25">
      <c r="B64" s="406"/>
      <c r="C64" s="145" t="str">
        <f>$C$164</f>
        <v>Kapušany pri Prešove &lt;=&gt; Vranov nad Topľou</v>
      </c>
      <c r="D64" s="214">
        <f>'KCP 193 GVD 2022-2023'!M40</f>
        <v>0.65869565217391279</v>
      </c>
      <c r="I64" s="127">
        <f t="shared" ref="I64:AM64" si="37">$D64*I186</f>
        <v>63.234782608695625</v>
      </c>
      <c r="J64" s="127">
        <f t="shared" si="37"/>
        <v>63.234782608695625</v>
      </c>
      <c r="K64" s="127">
        <f t="shared" si="37"/>
        <v>63.234782608695625</v>
      </c>
      <c r="L64" s="127">
        <f t="shared" si="37"/>
        <v>63.234782608695625</v>
      </c>
      <c r="M64" s="127">
        <f t="shared" si="37"/>
        <v>63.234782608695625</v>
      </c>
      <c r="N64" s="127">
        <f t="shared" si="37"/>
        <v>63.234782608695625</v>
      </c>
      <c r="O64" s="127">
        <f t="shared" si="37"/>
        <v>63.234782608695625</v>
      </c>
      <c r="P64" s="127">
        <f t="shared" si="37"/>
        <v>63.234782608695625</v>
      </c>
      <c r="Q64" s="127">
        <f t="shared" si="37"/>
        <v>63.234782608695625</v>
      </c>
      <c r="R64" s="127">
        <f t="shared" si="37"/>
        <v>63.234782608695625</v>
      </c>
      <c r="S64" s="127">
        <f t="shared" si="37"/>
        <v>63.234782608695625</v>
      </c>
      <c r="T64" s="127">
        <f t="shared" si="37"/>
        <v>63.234782608695625</v>
      </c>
      <c r="U64" s="127">
        <f t="shared" si="37"/>
        <v>63.234782608695625</v>
      </c>
      <c r="V64" s="127">
        <f t="shared" si="37"/>
        <v>63.234782608695625</v>
      </c>
      <c r="W64" s="127">
        <f t="shared" si="37"/>
        <v>63.234782608695625</v>
      </c>
      <c r="X64" s="127">
        <f t="shared" si="37"/>
        <v>63.234782608695625</v>
      </c>
      <c r="Y64" s="127">
        <f t="shared" si="37"/>
        <v>63.234782608695625</v>
      </c>
      <c r="Z64" s="127">
        <f t="shared" si="37"/>
        <v>63.234782608695625</v>
      </c>
      <c r="AA64" s="127">
        <f t="shared" si="37"/>
        <v>63.234782608695625</v>
      </c>
      <c r="AB64" s="127">
        <f t="shared" si="37"/>
        <v>63.234782608695625</v>
      </c>
      <c r="AC64" s="127">
        <f t="shared" si="37"/>
        <v>63.234782608695625</v>
      </c>
      <c r="AD64" s="127">
        <f t="shared" si="37"/>
        <v>63.234782608695625</v>
      </c>
      <c r="AE64" s="127">
        <f t="shared" si="37"/>
        <v>63.234782608695625</v>
      </c>
      <c r="AF64" s="127">
        <f t="shared" si="37"/>
        <v>63.234782608695625</v>
      </c>
      <c r="AG64" s="127">
        <f t="shared" si="37"/>
        <v>63.234782608695625</v>
      </c>
      <c r="AH64" s="127">
        <f t="shared" si="37"/>
        <v>63.234782608695625</v>
      </c>
      <c r="AI64" s="127">
        <f t="shared" si="37"/>
        <v>63.234782608695625</v>
      </c>
      <c r="AJ64" s="127">
        <f t="shared" si="37"/>
        <v>63.234782608695625</v>
      </c>
      <c r="AK64" s="127">
        <f t="shared" si="37"/>
        <v>63.234782608695625</v>
      </c>
      <c r="AL64" s="127">
        <f t="shared" si="37"/>
        <v>63.234782608695625</v>
      </c>
      <c r="AM64" s="127">
        <f t="shared" si="37"/>
        <v>63.234782608695625</v>
      </c>
    </row>
    <row r="65" spans="2:39" x14ac:dyDescent="0.25">
      <c r="B65" s="406"/>
      <c r="C65" s="145" t="str">
        <f>$C$165</f>
        <v>Vranov nad Topľou &lt;=&gt; Strážske</v>
      </c>
      <c r="D65" s="214">
        <f>'KCP 193 GVD 2022-2023'!M43</f>
        <v>0.22083333333333288</v>
      </c>
      <c r="I65" s="127">
        <f t="shared" ref="I65:AM65" si="38">$D65*I187</f>
        <v>21.199999999999957</v>
      </c>
      <c r="J65" s="127">
        <f t="shared" si="38"/>
        <v>21.199999999999957</v>
      </c>
      <c r="K65" s="127">
        <f t="shared" si="38"/>
        <v>21.199999999999957</v>
      </c>
      <c r="L65" s="127">
        <f t="shared" si="38"/>
        <v>21.199999999999957</v>
      </c>
      <c r="M65" s="127">
        <f t="shared" si="38"/>
        <v>21.199999999999957</v>
      </c>
      <c r="N65" s="127">
        <f t="shared" si="38"/>
        <v>21.199999999999957</v>
      </c>
      <c r="O65" s="127">
        <f t="shared" si="38"/>
        <v>21.199999999999957</v>
      </c>
      <c r="P65" s="127">
        <f t="shared" si="38"/>
        <v>21.199999999999957</v>
      </c>
      <c r="Q65" s="127">
        <f t="shared" si="38"/>
        <v>21.199999999999957</v>
      </c>
      <c r="R65" s="127">
        <f t="shared" si="38"/>
        <v>21.199999999999957</v>
      </c>
      <c r="S65" s="127">
        <f t="shared" si="38"/>
        <v>21.199999999999957</v>
      </c>
      <c r="T65" s="127">
        <f t="shared" si="38"/>
        <v>21.199999999999957</v>
      </c>
      <c r="U65" s="127">
        <f t="shared" si="38"/>
        <v>21.199999999999957</v>
      </c>
      <c r="V65" s="127">
        <f t="shared" si="38"/>
        <v>21.199999999999957</v>
      </c>
      <c r="W65" s="127">
        <f t="shared" si="38"/>
        <v>21.199999999999957</v>
      </c>
      <c r="X65" s="127">
        <f t="shared" si="38"/>
        <v>21.199999999999957</v>
      </c>
      <c r="Y65" s="127">
        <f t="shared" si="38"/>
        <v>21.199999999999957</v>
      </c>
      <c r="Z65" s="127">
        <f t="shared" si="38"/>
        <v>21.199999999999957</v>
      </c>
      <c r="AA65" s="127">
        <f t="shared" si="38"/>
        <v>21.199999999999957</v>
      </c>
      <c r="AB65" s="127">
        <f t="shared" si="38"/>
        <v>21.199999999999957</v>
      </c>
      <c r="AC65" s="127">
        <f t="shared" si="38"/>
        <v>21.199999999999957</v>
      </c>
      <c r="AD65" s="127">
        <f t="shared" si="38"/>
        <v>21.199999999999957</v>
      </c>
      <c r="AE65" s="127">
        <f t="shared" si="38"/>
        <v>21.199999999999957</v>
      </c>
      <c r="AF65" s="127">
        <f t="shared" si="38"/>
        <v>21.199999999999957</v>
      </c>
      <c r="AG65" s="127">
        <f t="shared" si="38"/>
        <v>21.199999999999957</v>
      </c>
      <c r="AH65" s="127">
        <f t="shared" si="38"/>
        <v>21.199999999999957</v>
      </c>
      <c r="AI65" s="127">
        <f t="shared" si="38"/>
        <v>21.199999999999957</v>
      </c>
      <c r="AJ65" s="127">
        <f t="shared" si="38"/>
        <v>21.199999999999957</v>
      </c>
      <c r="AK65" s="127">
        <f t="shared" si="38"/>
        <v>21.199999999999957</v>
      </c>
      <c r="AL65" s="127">
        <f t="shared" si="38"/>
        <v>21.199999999999957</v>
      </c>
      <c r="AM65" s="127">
        <f t="shared" si="38"/>
        <v>21.199999999999957</v>
      </c>
    </row>
    <row r="66" spans="2:39" x14ac:dyDescent="0.25">
      <c r="B66" s="406"/>
      <c r="C66" s="147"/>
      <c r="D66" s="215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</row>
    <row r="67" spans="2:39" x14ac:dyDescent="0.25">
      <c r="B67" s="406"/>
      <c r="C67" s="145" t="str">
        <f>$C$167</f>
        <v>Kapušany pri Prešove &lt;=&gt; Raslavice</v>
      </c>
      <c r="D67" s="214">
        <f>'KCP 194 GVD 2022-2023'!M30</f>
        <v>0.3000000000000016</v>
      </c>
      <c r="I67" s="127">
        <f t="shared" ref="I67:AM67" si="39">$D67*I189</f>
        <v>6.000000000000032</v>
      </c>
      <c r="J67" s="127">
        <f t="shared" si="39"/>
        <v>6.000000000000032</v>
      </c>
      <c r="K67" s="127">
        <f t="shared" si="39"/>
        <v>6.000000000000032</v>
      </c>
      <c r="L67" s="127">
        <f t="shared" si="39"/>
        <v>6.000000000000032</v>
      </c>
      <c r="M67" s="127">
        <f t="shared" si="39"/>
        <v>6.000000000000032</v>
      </c>
      <c r="N67" s="127">
        <f t="shared" si="39"/>
        <v>6.000000000000032</v>
      </c>
      <c r="O67" s="127">
        <f t="shared" si="39"/>
        <v>6.000000000000032</v>
      </c>
      <c r="P67" s="127">
        <f t="shared" si="39"/>
        <v>6.000000000000032</v>
      </c>
      <c r="Q67" s="127">
        <f t="shared" si="39"/>
        <v>6.000000000000032</v>
      </c>
      <c r="R67" s="127">
        <f t="shared" si="39"/>
        <v>6.000000000000032</v>
      </c>
      <c r="S67" s="127">
        <f t="shared" si="39"/>
        <v>6.000000000000032</v>
      </c>
      <c r="T67" s="127">
        <f t="shared" si="39"/>
        <v>6.000000000000032</v>
      </c>
      <c r="U67" s="127">
        <f t="shared" si="39"/>
        <v>6.000000000000032</v>
      </c>
      <c r="V67" s="127">
        <f t="shared" si="39"/>
        <v>6.000000000000032</v>
      </c>
      <c r="W67" s="127">
        <f t="shared" si="39"/>
        <v>6.000000000000032</v>
      </c>
      <c r="X67" s="127">
        <f t="shared" si="39"/>
        <v>6.000000000000032</v>
      </c>
      <c r="Y67" s="127">
        <f t="shared" si="39"/>
        <v>6.000000000000032</v>
      </c>
      <c r="Z67" s="127">
        <f t="shared" si="39"/>
        <v>6.000000000000032</v>
      </c>
      <c r="AA67" s="127">
        <f t="shared" si="39"/>
        <v>6.000000000000032</v>
      </c>
      <c r="AB67" s="127">
        <f t="shared" si="39"/>
        <v>6.000000000000032</v>
      </c>
      <c r="AC67" s="127">
        <f t="shared" si="39"/>
        <v>6.000000000000032</v>
      </c>
      <c r="AD67" s="127">
        <f t="shared" si="39"/>
        <v>6.000000000000032</v>
      </c>
      <c r="AE67" s="127">
        <f t="shared" si="39"/>
        <v>6.000000000000032</v>
      </c>
      <c r="AF67" s="127">
        <f t="shared" si="39"/>
        <v>6.000000000000032</v>
      </c>
      <c r="AG67" s="127">
        <f t="shared" si="39"/>
        <v>6.000000000000032</v>
      </c>
      <c r="AH67" s="127">
        <f t="shared" si="39"/>
        <v>6.000000000000032</v>
      </c>
      <c r="AI67" s="127">
        <f t="shared" si="39"/>
        <v>6.000000000000032</v>
      </c>
      <c r="AJ67" s="127">
        <f t="shared" si="39"/>
        <v>6.000000000000032</v>
      </c>
      <c r="AK67" s="127">
        <f t="shared" si="39"/>
        <v>6.000000000000032</v>
      </c>
      <c r="AL67" s="127">
        <f t="shared" si="39"/>
        <v>6.000000000000032</v>
      </c>
      <c r="AM67" s="127">
        <f t="shared" si="39"/>
        <v>6.000000000000032</v>
      </c>
    </row>
    <row r="68" spans="2:39" ht="6.95" customHeight="1" x14ac:dyDescent="0.25">
      <c r="D68" s="194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</row>
    <row r="69" spans="2:39" x14ac:dyDescent="0.25">
      <c r="B69" s="406" t="s">
        <v>70</v>
      </c>
      <c r="C69" s="145" t="str">
        <f>$C$163</f>
        <v>Prešov &lt;=&gt; Kapušany pri Prešove</v>
      </c>
      <c r="D69" s="214">
        <f>'KCP 193 GVD 2022-2023'!M38</f>
        <v>0.1594202898550722</v>
      </c>
      <c r="I69" s="191">
        <f t="shared" ref="I69:AM69" si="40">$D69*I207</f>
        <v>17.855072463768085</v>
      </c>
      <c r="J69" s="191">
        <f t="shared" si="40"/>
        <v>17.855072463768085</v>
      </c>
      <c r="K69" s="191">
        <f t="shared" si="40"/>
        <v>17.855072463768085</v>
      </c>
      <c r="L69" s="191">
        <f t="shared" si="40"/>
        <v>17.855072463768085</v>
      </c>
      <c r="M69" s="191">
        <f t="shared" si="40"/>
        <v>17.855072463768085</v>
      </c>
      <c r="N69" s="191">
        <f t="shared" si="40"/>
        <v>17.855072463768085</v>
      </c>
      <c r="O69" s="191">
        <f t="shared" si="40"/>
        <v>17.855072463768085</v>
      </c>
      <c r="P69" s="191">
        <f t="shared" si="40"/>
        <v>17.855072463768085</v>
      </c>
      <c r="Q69" s="191">
        <f t="shared" si="40"/>
        <v>17.855072463768085</v>
      </c>
      <c r="R69" s="191">
        <f t="shared" si="40"/>
        <v>17.855072463768085</v>
      </c>
      <c r="S69" s="191">
        <f t="shared" si="40"/>
        <v>17.855072463768085</v>
      </c>
      <c r="T69" s="191">
        <f t="shared" si="40"/>
        <v>17.855072463768085</v>
      </c>
      <c r="U69" s="191">
        <f t="shared" si="40"/>
        <v>17.855072463768085</v>
      </c>
      <c r="V69" s="191">
        <f t="shared" si="40"/>
        <v>17.855072463768085</v>
      </c>
      <c r="W69" s="191">
        <f t="shared" si="40"/>
        <v>17.855072463768085</v>
      </c>
      <c r="X69" s="191">
        <f t="shared" si="40"/>
        <v>17.855072463768085</v>
      </c>
      <c r="Y69" s="191">
        <f t="shared" si="40"/>
        <v>17.855072463768085</v>
      </c>
      <c r="Z69" s="191">
        <f t="shared" si="40"/>
        <v>17.855072463768085</v>
      </c>
      <c r="AA69" s="191">
        <f t="shared" si="40"/>
        <v>17.855072463768085</v>
      </c>
      <c r="AB69" s="191">
        <f t="shared" si="40"/>
        <v>17.855072463768085</v>
      </c>
      <c r="AC69" s="191">
        <f t="shared" si="40"/>
        <v>17.855072463768085</v>
      </c>
      <c r="AD69" s="191">
        <f t="shared" si="40"/>
        <v>17.855072463768085</v>
      </c>
      <c r="AE69" s="191">
        <f t="shared" si="40"/>
        <v>17.855072463768085</v>
      </c>
      <c r="AF69" s="191">
        <f t="shared" si="40"/>
        <v>17.855072463768085</v>
      </c>
      <c r="AG69" s="191">
        <f t="shared" si="40"/>
        <v>17.855072463768085</v>
      </c>
      <c r="AH69" s="191">
        <f t="shared" si="40"/>
        <v>17.855072463768085</v>
      </c>
      <c r="AI69" s="191">
        <f t="shared" si="40"/>
        <v>17.855072463768085</v>
      </c>
      <c r="AJ69" s="191">
        <f t="shared" si="40"/>
        <v>17.855072463768085</v>
      </c>
      <c r="AK69" s="191">
        <f t="shared" si="40"/>
        <v>17.855072463768085</v>
      </c>
      <c r="AL69" s="191">
        <f t="shared" si="40"/>
        <v>17.855072463768085</v>
      </c>
      <c r="AM69" s="191">
        <f t="shared" si="40"/>
        <v>17.855072463768085</v>
      </c>
    </row>
    <row r="70" spans="2:39" x14ac:dyDescent="0.25">
      <c r="B70" s="406"/>
      <c r="C70" s="145" t="str">
        <f>$C$164</f>
        <v>Kapušany pri Prešove &lt;=&gt; Vranov nad Topľou</v>
      </c>
      <c r="D70" s="214">
        <f>'KCP 193 GVD 2022-2023'!M41</f>
        <v>0.57391304347825989</v>
      </c>
      <c r="I70" s="191">
        <f t="shared" ref="I70:AM70" si="41">$D70*I208</f>
        <v>64.278260869565102</v>
      </c>
      <c r="J70" s="191">
        <f t="shared" si="41"/>
        <v>64.278260869565102</v>
      </c>
      <c r="K70" s="191">
        <f t="shared" si="41"/>
        <v>64.278260869565102</v>
      </c>
      <c r="L70" s="191">
        <f t="shared" si="41"/>
        <v>64.278260869565102</v>
      </c>
      <c r="M70" s="191">
        <f t="shared" si="41"/>
        <v>64.278260869565102</v>
      </c>
      <c r="N70" s="191">
        <f t="shared" si="41"/>
        <v>64.278260869565102</v>
      </c>
      <c r="O70" s="191">
        <f t="shared" si="41"/>
        <v>64.278260869565102</v>
      </c>
      <c r="P70" s="191">
        <f t="shared" si="41"/>
        <v>64.278260869565102</v>
      </c>
      <c r="Q70" s="191">
        <f t="shared" si="41"/>
        <v>64.278260869565102</v>
      </c>
      <c r="R70" s="191">
        <f t="shared" si="41"/>
        <v>64.278260869565102</v>
      </c>
      <c r="S70" s="191">
        <f t="shared" si="41"/>
        <v>64.278260869565102</v>
      </c>
      <c r="T70" s="191">
        <f t="shared" si="41"/>
        <v>64.278260869565102</v>
      </c>
      <c r="U70" s="191">
        <f t="shared" si="41"/>
        <v>64.278260869565102</v>
      </c>
      <c r="V70" s="191">
        <f t="shared" si="41"/>
        <v>64.278260869565102</v>
      </c>
      <c r="W70" s="191">
        <f t="shared" si="41"/>
        <v>64.278260869565102</v>
      </c>
      <c r="X70" s="191">
        <f t="shared" si="41"/>
        <v>64.278260869565102</v>
      </c>
      <c r="Y70" s="191">
        <f t="shared" si="41"/>
        <v>64.278260869565102</v>
      </c>
      <c r="Z70" s="191">
        <f t="shared" si="41"/>
        <v>64.278260869565102</v>
      </c>
      <c r="AA70" s="191">
        <f t="shared" si="41"/>
        <v>64.278260869565102</v>
      </c>
      <c r="AB70" s="191">
        <f t="shared" si="41"/>
        <v>64.278260869565102</v>
      </c>
      <c r="AC70" s="191">
        <f t="shared" si="41"/>
        <v>64.278260869565102</v>
      </c>
      <c r="AD70" s="191">
        <f t="shared" si="41"/>
        <v>64.278260869565102</v>
      </c>
      <c r="AE70" s="191">
        <f t="shared" si="41"/>
        <v>64.278260869565102</v>
      </c>
      <c r="AF70" s="191">
        <f t="shared" si="41"/>
        <v>64.278260869565102</v>
      </c>
      <c r="AG70" s="191">
        <f t="shared" si="41"/>
        <v>64.278260869565102</v>
      </c>
      <c r="AH70" s="191">
        <f t="shared" si="41"/>
        <v>64.278260869565102</v>
      </c>
      <c r="AI70" s="191">
        <f t="shared" si="41"/>
        <v>64.278260869565102</v>
      </c>
      <c r="AJ70" s="191">
        <f t="shared" si="41"/>
        <v>64.278260869565102</v>
      </c>
      <c r="AK70" s="191">
        <f t="shared" si="41"/>
        <v>64.278260869565102</v>
      </c>
      <c r="AL70" s="191">
        <f t="shared" si="41"/>
        <v>64.278260869565102</v>
      </c>
      <c r="AM70" s="191">
        <f t="shared" si="41"/>
        <v>64.278260869565102</v>
      </c>
    </row>
    <row r="71" spans="2:39" x14ac:dyDescent="0.25">
      <c r="B71" s="406"/>
      <c r="C71" s="145" t="str">
        <f>$C$165</f>
        <v>Vranov nad Topľou &lt;=&gt; Strážske</v>
      </c>
      <c r="D71" s="214">
        <f>'KCP 193 GVD 2022-2023'!M44</f>
        <v>0.25833333333333375</v>
      </c>
      <c r="I71" s="191">
        <f t="shared" ref="I71:AM71" si="42">$D71*I209</f>
        <v>28.93333333333338</v>
      </c>
      <c r="J71" s="191">
        <f t="shared" si="42"/>
        <v>28.93333333333338</v>
      </c>
      <c r="K71" s="191">
        <f t="shared" si="42"/>
        <v>28.93333333333338</v>
      </c>
      <c r="L71" s="191">
        <f t="shared" si="42"/>
        <v>28.93333333333338</v>
      </c>
      <c r="M71" s="191">
        <f t="shared" si="42"/>
        <v>28.93333333333338</v>
      </c>
      <c r="N71" s="191">
        <f t="shared" si="42"/>
        <v>28.93333333333338</v>
      </c>
      <c r="O71" s="191">
        <f t="shared" si="42"/>
        <v>28.93333333333338</v>
      </c>
      <c r="P71" s="191">
        <f t="shared" si="42"/>
        <v>28.93333333333338</v>
      </c>
      <c r="Q71" s="191">
        <f t="shared" si="42"/>
        <v>28.93333333333338</v>
      </c>
      <c r="R71" s="191">
        <f t="shared" si="42"/>
        <v>28.93333333333338</v>
      </c>
      <c r="S71" s="191">
        <f t="shared" si="42"/>
        <v>28.93333333333338</v>
      </c>
      <c r="T71" s="191">
        <f t="shared" si="42"/>
        <v>28.93333333333338</v>
      </c>
      <c r="U71" s="191">
        <f t="shared" si="42"/>
        <v>28.93333333333338</v>
      </c>
      <c r="V71" s="191">
        <f t="shared" si="42"/>
        <v>28.93333333333338</v>
      </c>
      <c r="W71" s="191">
        <f t="shared" si="42"/>
        <v>28.93333333333338</v>
      </c>
      <c r="X71" s="191">
        <f t="shared" si="42"/>
        <v>28.93333333333338</v>
      </c>
      <c r="Y71" s="191">
        <f t="shared" si="42"/>
        <v>28.93333333333338</v>
      </c>
      <c r="Z71" s="191">
        <f t="shared" si="42"/>
        <v>28.93333333333338</v>
      </c>
      <c r="AA71" s="191">
        <f t="shared" si="42"/>
        <v>28.93333333333338</v>
      </c>
      <c r="AB71" s="191">
        <f t="shared" si="42"/>
        <v>28.93333333333338</v>
      </c>
      <c r="AC71" s="191">
        <f t="shared" si="42"/>
        <v>28.93333333333338</v>
      </c>
      <c r="AD71" s="191">
        <f t="shared" si="42"/>
        <v>28.93333333333338</v>
      </c>
      <c r="AE71" s="191">
        <f t="shared" si="42"/>
        <v>28.93333333333338</v>
      </c>
      <c r="AF71" s="191">
        <f t="shared" si="42"/>
        <v>28.93333333333338</v>
      </c>
      <c r="AG71" s="191">
        <f t="shared" si="42"/>
        <v>28.93333333333338</v>
      </c>
      <c r="AH71" s="191">
        <f t="shared" si="42"/>
        <v>28.93333333333338</v>
      </c>
      <c r="AI71" s="191">
        <f t="shared" si="42"/>
        <v>28.93333333333338</v>
      </c>
      <c r="AJ71" s="191">
        <f t="shared" si="42"/>
        <v>28.93333333333338</v>
      </c>
      <c r="AK71" s="191">
        <f t="shared" si="42"/>
        <v>28.93333333333338</v>
      </c>
      <c r="AL71" s="191">
        <f t="shared" si="42"/>
        <v>28.93333333333338</v>
      </c>
      <c r="AM71" s="191">
        <f t="shared" si="42"/>
        <v>28.93333333333338</v>
      </c>
    </row>
    <row r="72" spans="2:39" x14ac:dyDescent="0.25">
      <c r="B72" s="406"/>
      <c r="C72" s="147"/>
      <c r="D72" s="215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</row>
    <row r="73" spans="2:39" x14ac:dyDescent="0.25">
      <c r="B73" s="406"/>
      <c r="C73" s="145" t="str">
        <f>$C$167</f>
        <v>Kapušany pri Prešove &lt;=&gt; Raslavice</v>
      </c>
      <c r="D73" s="214">
        <v>0</v>
      </c>
      <c r="I73" s="191">
        <f t="shared" ref="I73:AM73" si="43">$D73*I211</f>
        <v>0</v>
      </c>
      <c r="J73" s="191">
        <f t="shared" si="43"/>
        <v>0</v>
      </c>
      <c r="K73" s="191">
        <f t="shared" si="43"/>
        <v>0</v>
      </c>
      <c r="L73" s="191">
        <f t="shared" si="43"/>
        <v>0</v>
      </c>
      <c r="M73" s="191">
        <f t="shared" si="43"/>
        <v>0</v>
      </c>
      <c r="N73" s="191">
        <f t="shared" si="43"/>
        <v>0</v>
      </c>
      <c r="O73" s="191">
        <f t="shared" si="43"/>
        <v>0</v>
      </c>
      <c r="P73" s="191">
        <f t="shared" si="43"/>
        <v>0</v>
      </c>
      <c r="Q73" s="191">
        <f t="shared" si="43"/>
        <v>0</v>
      </c>
      <c r="R73" s="191">
        <f t="shared" si="43"/>
        <v>0</v>
      </c>
      <c r="S73" s="191">
        <f t="shared" si="43"/>
        <v>0</v>
      </c>
      <c r="T73" s="191">
        <f t="shared" si="43"/>
        <v>0</v>
      </c>
      <c r="U73" s="191">
        <f t="shared" si="43"/>
        <v>0</v>
      </c>
      <c r="V73" s="191">
        <f t="shared" si="43"/>
        <v>0</v>
      </c>
      <c r="W73" s="191">
        <f t="shared" si="43"/>
        <v>0</v>
      </c>
      <c r="X73" s="191">
        <f t="shared" si="43"/>
        <v>0</v>
      </c>
      <c r="Y73" s="191">
        <f t="shared" si="43"/>
        <v>0</v>
      </c>
      <c r="Z73" s="191">
        <f t="shared" si="43"/>
        <v>0</v>
      </c>
      <c r="AA73" s="191">
        <f t="shared" si="43"/>
        <v>0</v>
      </c>
      <c r="AB73" s="191">
        <f t="shared" si="43"/>
        <v>0</v>
      </c>
      <c r="AC73" s="191">
        <f t="shared" si="43"/>
        <v>0</v>
      </c>
      <c r="AD73" s="191">
        <f t="shared" si="43"/>
        <v>0</v>
      </c>
      <c r="AE73" s="191">
        <f t="shared" si="43"/>
        <v>0</v>
      </c>
      <c r="AF73" s="191">
        <f t="shared" si="43"/>
        <v>0</v>
      </c>
      <c r="AG73" s="191">
        <f t="shared" si="43"/>
        <v>0</v>
      </c>
      <c r="AH73" s="191">
        <f t="shared" si="43"/>
        <v>0</v>
      </c>
      <c r="AI73" s="191">
        <f t="shared" si="43"/>
        <v>0</v>
      </c>
      <c r="AJ73" s="191">
        <f t="shared" si="43"/>
        <v>0</v>
      </c>
      <c r="AK73" s="191">
        <f t="shared" si="43"/>
        <v>0</v>
      </c>
      <c r="AL73" s="191">
        <f t="shared" si="43"/>
        <v>0</v>
      </c>
      <c r="AM73" s="191">
        <f t="shared" si="43"/>
        <v>0</v>
      </c>
    </row>
    <row r="74" spans="2:39" ht="18.75" x14ac:dyDescent="0.25">
      <c r="B74" s="58"/>
      <c r="C74" s="66"/>
      <c r="D74" s="192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</row>
    <row r="75" spans="2:39" ht="36.75" customHeight="1" thickBot="1" x14ac:dyDescent="0.3"/>
    <row r="76" spans="2:39" ht="29.25" thickBot="1" x14ac:dyDescent="0.3">
      <c r="B76" s="409" t="s">
        <v>74</v>
      </c>
      <c r="C76" s="410"/>
      <c r="D76" s="411"/>
      <c r="I76" s="155">
        <f t="shared" ref="I76:AM76" si="44">SUM(I78:I94)</f>
        <v>612996</v>
      </c>
      <c r="J76" s="155">
        <f t="shared" si="44"/>
        <v>612996</v>
      </c>
      <c r="K76" s="155">
        <f t="shared" si="44"/>
        <v>612996</v>
      </c>
      <c r="L76" s="155">
        <f t="shared" si="44"/>
        <v>612996</v>
      </c>
      <c r="M76" s="155">
        <f t="shared" si="44"/>
        <v>612996</v>
      </c>
      <c r="N76" s="155">
        <f t="shared" si="44"/>
        <v>612996</v>
      </c>
      <c r="O76" s="155">
        <f t="shared" si="44"/>
        <v>612996</v>
      </c>
      <c r="P76" s="155">
        <f t="shared" si="44"/>
        <v>612996</v>
      </c>
      <c r="Q76" s="155">
        <f t="shared" si="44"/>
        <v>612996</v>
      </c>
      <c r="R76" s="155">
        <f t="shared" si="44"/>
        <v>612996</v>
      </c>
      <c r="S76" s="155">
        <f t="shared" si="44"/>
        <v>612996</v>
      </c>
      <c r="T76" s="155">
        <f t="shared" si="44"/>
        <v>612996</v>
      </c>
      <c r="U76" s="155">
        <f t="shared" si="44"/>
        <v>612996</v>
      </c>
      <c r="V76" s="155">
        <f t="shared" si="44"/>
        <v>612996</v>
      </c>
      <c r="W76" s="155">
        <f t="shared" si="44"/>
        <v>612996</v>
      </c>
      <c r="X76" s="155">
        <f t="shared" si="44"/>
        <v>612996</v>
      </c>
      <c r="Y76" s="155">
        <f t="shared" si="44"/>
        <v>612996</v>
      </c>
      <c r="Z76" s="155">
        <f t="shared" si="44"/>
        <v>612996</v>
      </c>
      <c r="AA76" s="155">
        <f t="shared" si="44"/>
        <v>612996</v>
      </c>
      <c r="AB76" s="155">
        <f t="shared" si="44"/>
        <v>612996</v>
      </c>
      <c r="AC76" s="155">
        <f t="shared" si="44"/>
        <v>612996</v>
      </c>
      <c r="AD76" s="155">
        <f t="shared" si="44"/>
        <v>612996</v>
      </c>
      <c r="AE76" s="155">
        <f t="shared" si="44"/>
        <v>612996</v>
      </c>
      <c r="AF76" s="155">
        <f t="shared" si="44"/>
        <v>612996</v>
      </c>
      <c r="AG76" s="155">
        <f t="shared" si="44"/>
        <v>612996</v>
      </c>
      <c r="AH76" s="155">
        <f t="shared" si="44"/>
        <v>612996</v>
      </c>
      <c r="AI76" s="155">
        <f t="shared" si="44"/>
        <v>612996</v>
      </c>
      <c r="AJ76" s="155">
        <f t="shared" si="44"/>
        <v>612996</v>
      </c>
      <c r="AK76" s="155">
        <f t="shared" si="44"/>
        <v>612996</v>
      </c>
      <c r="AL76" s="155">
        <f t="shared" si="44"/>
        <v>612996</v>
      </c>
      <c r="AM76" s="155">
        <f t="shared" si="44"/>
        <v>612996</v>
      </c>
    </row>
    <row r="77" spans="2:39" ht="24" x14ac:dyDescent="0.25">
      <c r="B77" s="408" t="s">
        <v>87</v>
      </c>
      <c r="C77" s="408"/>
      <c r="D77" s="151" t="s">
        <v>75</v>
      </c>
    </row>
    <row r="78" spans="2:39" x14ac:dyDescent="0.25">
      <c r="B78" s="406" t="s">
        <v>64</v>
      </c>
      <c r="C78" s="145" t="str">
        <f>$C$163</f>
        <v>Prešov &lt;=&gt; Kapušany pri Prešove</v>
      </c>
      <c r="D78" s="146">
        <f>D120</f>
        <v>10</v>
      </c>
      <c r="I78" s="127">
        <f t="shared" ref="I78:AM78" si="45">$D78*I155-I100</f>
        <v>82280</v>
      </c>
      <c r="J78" s="127">
        <f t="shared" si="45"/>
        <v>82280</v>
      </c>
      <c r="K78" s="127">
        <f t="shared" si="45"/>
        <v>82280</v>
      </c>
      <c r="L78" s="127">
        <f t="shared" si="45"/>
        <v>82280</v>
      </c>
      <c r="M78" s="127">
        <f t="shared" si="45"/>
        <v>82280</v>
      </c>
      <c r="N78" s="127">
        <f t="shared" si="45"/>
        <v>82280</v>
      </c>
      <c r="O78" s="127">
        <f t="shared" si="45"/>
        <v>82280</v>
      </c>
      <c r="P78" s="127">
        <f t="shared" si="45"/>
        <v>82280</v>
      </c>
      <c r="Q78" s="127">
        <f t="shared" si="45"/>
        <v>82280</v>
      </c>
      <c r="R78" s="127">
        <f t="shared" si="45"/>
        <v>82280</v>
      </c>
      <c r="S78" s="127">
        <f t="shared" si="45"/>
        <v>82280</v>
      </c>
      <c r="T78" s="127">
        <f t="shared" si="45"/>
        <v>82280</v>
      </c>
      <c r="U78" s="127">
        <f t="shared" si="45"/>
        <v>82280</v>
      </c>
      <c r="V78" s="127">
        <f t="shared" si="45"/>
        <v>82280</v>
      </c>
      <c r="W78" s="127">
        <f t="shared" si="45"/>
        <v>82280</v>
      </c>
      <c r="X78" s="127">
        <f t="shared" si="45"/>
        <v>82280</v>
      </c>
      <c r="Y78" s="127">
        <f t="shared" si="45"/>
        <v>82280</v>
      </c>
      <c r="Z78" s="127">
        <f t="shared" si="45"/>
        <v>82280</v>
      </c>
      <c r="AA78" s="127">
        <f t="shared" si="45"/>
        <v>82280</v>
      </c>
      <c r="AB78" s="127">
        <f t="shared" si="45"/>
        <v>82280</v>
      </c>
      <c r="AC78" s="127">
        <f t="shared" si="45"/>
        <v>82280</v>
      </c>
      <c r="AD78" s="127">
        <f t="shared" si="45"/>
        <v>82280</v>
      </c>
      <c r="AE78" s="127">
        <f t="shared" si="45"/>
        <v>82280</v>
      </c>
      <c r="AF78" s="127">
        <f t="shared" si="45"/>
        <v>82280</v>
      </c>
      <c r="AG78" s="127">
        <f t="shared" si="45"/>
        <v>82280</v>
      </c>
      <c r="AH78" s="127">
        <f t="shared" si="45"/>
        <v>82280</v>
      </c>
      <c r="AI78" s="127">
        <f t="shared" si="45"/>
        <v>82280</v>
      </c>
      <c r="AJ78" s="127">
        <f t="shared" si="45"/>
        <v>82280</v>
      </c>
      <c r="AK78" s="127">
        <f t="shared" si="45"/>
        <v>82280</v>
      </c>
      <c r="AL78" s="127">
        <f t="shared" si="45"/>
        <v>82280</v>
      </c>
      <c r="AM78" s="127">
        <f t="shared" si="45"/>
        <v>82280</v>
      </c>
    </row>
    <row r="79" spans="2:39" x14ac:dyDescent="0.25">
      <c r="B79" s="406"/>
      <c r="C79" s="145" t="str">
        <f>$C$164</f>
        <v>Kapušany pri Prešove &lt;=&gt; Vranov nad Topľou</v>
      </c>
      <c r="D79" s="146">
        <f t="shared" ref="D79:D80" si="46">D121</f>
        <v>36</v>
      </c>
      <c r="I79" s="127">
        <f t="shared" ref="I79:AM79" si="47">$D79*I156-I101</f>
        <v>296208</v>
      </c>
      <c r="J79" s="127">
        <f t="shared" si="47"/>
        <v>296208</v>
      </c>
      <c r="K79" s="127">
        <f t="shared" si="47"/>
        <v>296208</v>
      </c>
      <c r="L79" s="127">
        <f t="shared" si="47"/>
        <v>296208</v>
      </c>
      <c r="M79" s="127">
        <f t="shared" si="47"/>
        <v>296208</v>
      </c>
      <c r="N79" s="127">
        <f t="shared" si="47"/>
        <v>296208</v>
      </c>
      <c r="O79" s="127">
        <f t="shared" si="47"/>
        <v>296208</v>
      </c>
      <c r="P79" s="127">
        <f t="shared" si="47"/>
        <v>296208</v>
      </c>
      <c r="Q79" s="127">
        <f t="shared" si="47"/>
        <v>296208</v>
      </c>
      <c r="R79" s="127">
        <f t="shared" si="47"/>
        <v>296208</v>
      </c>
      <c r="S79" s="127">
        <f t="shared" si="47"/>
        <v>296208</v>
      </c>
      <c r="T79" s="127">
        <f t="shared" si="47"/>
        <v>296208</v>
      </c>
      <c r="U79" s="127">
        <f t="shared" si="47"/>
        <v>296208</v>
      </c>
      <c r="V79" s="127">
        <f t="shared" si="47"/>
        <v>296208</v>
      </c>
      <c r="W79" s="127">
        <f t="shared" si="47"/>
        <v>296208</v>
      </c>
      <c r="X79" s="127">
        <f t="shared" si="47"/>
        <v>296208</v>
      </c>
      <c r="Y79" s="127">
        <f t="shared" si="47"/>
        <v>296208</v>
      </c>
      <c r="Z79" s="127">
        <f t="shared" si="47"/>
        <v>296208</v>
      </c>
      <c r="AA79" s="127">
        <f t="shared" si="47"/>
        <v>296208</v>
      </c>
      <c r="AB79" s="127">
        <f t="shared" si="47"/>
        <v>296208</v>
      </c>
      <c r="AC79" s="127">
        <f t="shared" si="47"/>
        <v>296208</v>
      </c>
      <c r="AD79" s="127">
        <f t="shared" si="47"/>
        <v>296208</v>
      </c>
      <c r="AE79" s="127">
        <f t="shared" si="47"/>
        <v>296208</v>
      </c>
      <c r="AF79" s="127">
        <f t="shared" si="47"/>
        <v>296208</v>
      </c>
      <c r="AG79" s="127">
        <f t="shared" si="47"/>
        <v>296208</v>
      </c>
      <c r="AH79" s="127">
        <f t="shared" si="47"/>
        <v>296208</v>
      </c>
      <c r="AI79" s="127">
        <f t="shared" si="47"/>
        <v>296208</v>
      </c>
      <c r="AJ79" s="127">
        <f t="shared" si="47"/>
        <v>296208</v>
      </c>
      <c r="AK79" s="127">
        <f t="shared" si="47"/>
        <v>296208</v>
      </c>
      <c r="AL79" s="127">
        <f t="shared" si="47"/>
        <v>296208</v>
      </c>
      <c r="AM79" s="127">
        <f t="shared" si="47"/>
        <v>296208</v>
      </c>
    </row>
    <row r="80" spans="2:39" x14ac:dyDescent="0.25">
      <c r="B80" s="406"/>
      <c r="C80" s="145" t="str">
        <f>$C$165</f>
        <v>Vranov nad Topľou &lt;=&gt; Strážske</v>
      </c>
      <c r="D80" s="217">
        <f t="shared" si="46"/>
        <v>15</v>
      </c>
      <c r="I80" s="127">
        <f t="shared" ref="I80:AM80" si="48">$D80*I157-I102</f>
        <v>112500</v>
      </c>
      <c r="J80" s="127">
        <f t="shared" si="48"/>
        <v>112500</v>
      </c>
      <c r="K80" s="127">
        <f t="shared" si="48"/>
        <v>112500</v>
      </c>
      <c r="L80" s="127">
        <f t="shared" si="48"/>
        <v>112500</v>
      </c>
      <c r="M80" s="127">
        <f t="shared" si="48"/>
        <v>112500</v>
      </c>
      <c r="N80" s="127">
        <f t="shared" si="48"/>
        <v>112500</v>
      </c>
      <c r="O80" s="127">
        <f t="shared" si="48"/>
        <v>112500</v>
      </c>
      <c r="P80" s="127">
        <f t="shared" si="48"/>
        <v>112500</v>
      </c>
      <c r="Q80" s="127">
        <f t="shared" si="48"/>
        <v>112500</v>
      </c>
      <c r="R80" s="127">
        <f t="shared" si="48"/>
        <v>112500</v>
      </c>
      <c r="S80" s="127">
        <f t="shared" si="48"/>
        <v>112500</v>
      </c>
      <c r="T80" s="127">
        <f t="shared" si="48"/>
        <v>112500</v>
      </c>
      <c r="U80" s="127">
        <f t="shared" si="48"/>
        <v>112500</v>
      </c>
      <c r="V80" s="127">
        <f t="shared" si="48"/>
        <v>112500</v>
      </c>
      <c r="W80" s="127">
        <f t="shared" si="48"/>
        <v>112500</v>
      </c>
      <c r="X80" s="127">
        <f t="shared" si="48"/>
        <v>112500</v>
      </c>
      <c r="Y80" s="127">
        <f t="shared" si="48"/>
        <v>112500</v>
      </c>
      <c r="Z80" s="127">
        <f t="shared" si="48"/>
        <v>112500</v>
      </c>
      <c r="AA80" s="127">
        <f t="shared" si="48"/>
        <v>112500</v>
      </c>
      <c r="AB80" s="127">
        <f t="shared" si="48"/>
        <v>112500</v>
      </c>
      <c r="AC80" s="127">
        <f t="shared" si="48"/>
        <v>112500</v>
      </c>
      <c r="AD80" s="127">
        <f t="shared" si="48"/>
        <v>112500</v>
      </c>
      <c r="AE80" s="127">
        <f t="shared" si="48"/>
        <v>112500</v>
      </c>
      <c r="AF80" s="127">
        <f t="shared" si="48"/>
        <v>112500</v>
      </c>
      <c r="AG80" s="127">
        <f t="shared" si="48"/>
        <v>112500</v>
      </c>
      <c r="AH80" s="127">
        <f t="shared" si="48"/>
        <v>112500</v>
      </c>
      <c r="AI80" s="127">
        <f t="shared" si="48"/>
        <v>112500</v>
      </c>
      <c r="AJ80" s="127">
        <f t="shared" si="48"/>
        <v>112500</v>
      </c>
      <c r="AK80" s="127">
        <f t="shared" si="48"/>
        <v>112500</v>
      </c>
      <c r="AL80" s="127">
        <f t="shared" si="48"/>
        <v>112500</v>
      </c>
      <c r="AM80" s="127">
        <f t="shared" si="48"/>
        <v>112500</v>
      </c>
    </row>
    <row r="81" spans="2:39" x14ac:dyDescent="0.25">
      <c r="B81" s="406"/>
      <c r="C81" s="147"/>
      <c r="D81" s="148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</row>
    <row r="82" spans="2:39" x14ac:dyDescent="0.25">
      <c r="B82" s="406"/>
      <c r="C82" s="145" t="str">
        <f>$C$167</f>
        <v>Kapušany pri Prešove &lt;=&gt; Raslavice</v>
      </c>
      <c r="D82" s="146">
        <f>D124</f>
        <v>15</v>
      </c>
      <c r="I82" s="127">
        <f t="shared" ref="I82:AM82" si="49">$D82*I159-I104</f>
        <v>109020</v>
      </c>
      <c r="J82" s="127">
        <f t="shared" si="49"/>
        <v>109020</v>
      </c>
      <c r="K82" s="127">
        <f t="shared" si="49"/>
        <v>109020</v>
      </c>
      <c r="L82" s="127">
        <f t="shared" si="49"/>
        <v>109020</v>
      </c>
      <c r="M82" s="127">
        <f t="shared" si="49"/>
        <v>109020</v>
      </c>
      <c r="N82" s="127">
        <f t="shared" si="49"/>
        <v>109020</v>
      </c>
      <c r="O82" s="127">
        <f t="shared" si="49"/>
        <v>109020</v>
      </c>
      <c r="P82" s="127">
        <f t="shared" si="49"/>
        <v>109020</v>
      </c>
      <c r="Q82" s="127">
        <f t="shared" si="49"/>
        <v>109020</v>
      </c>
      <c r="R82" s="127">
        <f t="shared" si="49"/>
        <v>109020</v>
      </c>
      <c r="S82" s="127">
        <f t="shared" si="49"/>
        <v>109020</v>
      </c>
      <c r="T82" s="127">
        <f t="shared" si="49"/>
        <v>109020</v>
      </c>
      <c r="U82" s="127">
        <f t="shared" si="49"/>
        <v>109020</v>
      </c>
      <c r="V82" s="127">
        <f t="shared" si="49"/>
        <v>109020</v>
      </c>
      <c r="W82" s="127">
        <f t="shared" si="49"/>
        <v>109020</v>
      </c>
      <c r="X82" s="127">
        <f t="shared" si="49"/>
        <v>109020</v>
      </c>
      <c r="Y82" s="127">
        <f t="shared" si="49"/>
        <v>109020</v>
      </c>
      <c r="Z82" s="127">
        <f t="shared" si="49"/>
        <v>109020</v>
      </c>
      <c r="AA82" s="127">
        <f t="shared" si="49"/>
        <v>109020</v>
      </c>
      <c r="AB82" s="127">
        <f t="shared" si="49"/>
        <v>109020</v>
      </c>
      <c r="AC82" s="127">
        <f t="shared" si="49"/>
        <v>109020</v>
      </c>
      <c r="AD82" s="127">
        <f t="shared" si="49"/>
        <v>109020</v>
      </c>
      <c r="AE82" s="127">
        <f t="shared" si="49"/>
        <v>109020</v>
      </c>
      <c r="AF82" s="127">
        <f t="shared" si="49"/>
        <v>109020</v>
      </c>
      <c r="AG82" s="127">
        <f t="shared" si="49"/>
        <v>109020</v>
      </c>
      <c r="AH82" s="127">
        <f t="shared" si="49"/>
        <v>109020</v>
      </c>
      <c r="AI82" s="127">
        <f t="shared" si="49"/>
        <v>109020</v>
      </c>
      <c r="AJ82" s="127">
        <f t="shared" si="49"/>
        <v>109020</v>
      </c>
      <c r="AK82" s="127">
        <f t="shared" si="49"/>
        <v>109020</v>
      </c>
      <c r="AL82" s="127">
        <f t="shared" si="49"/>
        <v>109020</v>
      </c>
      <c r="AM82" s="127">
        <f t="shared" si="49"/>
        <v>109020</v>
      </c>
    </row>
    <row r="83" spans="2:39" ht="5.25" customHeight="1" x14ac:dyDescent="0.25">
      <c r="D83" s="68"/>
    </row>
    <row r="84" spans="2:39" x14ac:dyDescent="0.25">
      <c r="B84" s="406" t="s">
        <v>65</v>
      </c>
      <c r="C84" s="145" t="str">
        <f>$C$163</f>
        <v>Prešov &lt;=&gt; Kapušany pri Prešove</v>
      </c>
      <c r="D84" s="146">
        <f>D126</f>
        <v>10</v>
      </c>
      <c r="I84" s="127">
        <f t="shared" ref="I84:AM84" si="50">$D84*I177-I106</f>
        <v>960</v>
      </c>
      <c r="J84" s="127">
        <f t="shared" si="50"/>
        <v>960</v>
      </c>
      <c r="K84" s="127">
        <f t="shared" si="50"/>
        <v>960</v>
      </c>
      <c r="L84" s="127">
        <f t="shared" si="50"/>
        <v>960</v>
      </c>
      <c r="M84" s="127">
        <f t="shared" si="50"/>
        <v>960</v>
      </c>
      <c r="N84" s="127">
        <f t="shared" si="50"/>
        <v>960</v>
      </c>
      <c r="O84" s="127">
        <f t="shared" si="50"/>
        <v>960</v>
      </c>
      <c r="P84" s="127">
        <f t="shared" si="50"/>
        <v>960</v>
      </c>
      <c r="Q84" s="127">
        <f t="shared" si="50"/>
        <v>960</v>
      </c>
      <c r="R84" s="127">
        <f t="shared" si="50"/>
        <v>960</v>
      </c>
      <c r="S84" s="127">
        <f t="shared" si="50"/>
        <v>960</v>
      </c>
      <c r="T84" s="127">
        <f t="shared" si="50"/>
        <v>960</v>
      </c>
      <c r="U84" s="127">
        <f t="shared" si="50"/>
        <v>960</v>
      </c>
      <c r="V84" s="127">
        <f t="shared" si="50"/>
        <v>960</v>
      </c>
      <c r="W84" s="127">
        <f t="shared" si="50"/>
        <v>960</v>
      </c>
      <c r="X84" s="127">
        <f t="shared" si="50"/>
        <v>960</v>
      </c>
      <c r="Y84" s="127">
        <f t="shared" si="50"/>
        <v>960</v>
      </c>
      <c r="Z84" s="127">
        <f t="shared" si="50"/>
        <v>960</v>
      </c>
      <c r="AA84" s="127">
        <f t="shared" si="50"/>
        <v>960</v>
      </c>
      <c r="AB84" s="127">
        <f t="shared" si="50"/>
        <v>960</v>
      </c>
      <c r="AC84" s="127">
        <f t="shared" si="50"/>
        <v>960</v>
      </c>
      <c r="AD84" s="127">
        <f t="shared" si="50"/>
        <v>960</v>
      </c>
      <c r="AE84" s="127">
        <f t="shared" si="50"/>
        <v>960</v>
      </c>
      <c r="AF84" s="127">
        <f t="shared" si="50"/>
        <v>960</v>
      </c>
      <c r="AG84" s="127">
        <f t="shared" si="50"/>
        <v>960</v>
      </c>
      <c r="AH84" s="127">
        <f t="shared" si="50"/>
        <v>960</v>
      </c>
      <c r="AI84" s="127">
        <f t="shared" si="50"/>
        <v>960</v>
      </c>
      <c r="AJ84" s="127">
        <f t="shared" si="50"/>
        <v>960</v>
      </c>
      <c r="AK84" s="127">
        <f t="shared" si="50"/>
        <v>960</v>
      </c>
      <c r="AL84" s="127">
        <f t="shared" si="50"/>
        <v>960</v>
      </c>
      <c r="AM84" s="127">
        <f t="shared" si="50"/>
        <v>960</v>
      </c>
    </row>
    <row r="85" spans="2:39" x14ac:dyDescent="0.25">
      <c r="B85" s="406"/>
      <c r="C85" s="145" t="str">
        <f>$C$164</f>
        <v>Kapušany pri Prešove &lt;=&gt; Vranov nad Topľou</v>
      </c>
      <c r="D85" s="146">
        <f>D127</f>
        <v>36</v>
      </c>
      <c r="I85" s="127">
        <f t="shared" ref="I85:AM85" si="51">$D85*I178-I107</f>
        <v>3456</v>
      </c>
      <c r="J85" s="127">
        <f t="shared" si="51"/>
        <v>3456</v>
      </c>
      <c r="K85" s="127">
        <f t="shared" si="51"/>
        <v>3456</v>
      </c>
      <c r="L85" s="127">
        <f t="shared" si="51"/>
        <v>3456</v>
      </c>
      <c r="M85" s="127">
        <f t="shared" si="51"/>
        <v>3456</v>
      </c>
      <c r="N85" s="127">
        <f t="shared" si="51"/>
        <v>3456</v>
      </c>
      <c r="O85" s="127">
        <f t="shared" si="51"/>
        <v>3456</v>
      </c>
      <c r="P85" s="127">
        <f t="shared" si="51"/>
        <v>3456</v>
      </c>
      <c r="Q85" s="127">
        <f t="shared" si="51"/>
        <v>3456</v>
      </c>
      <c r="R85" s="127">
        <f t="shared" si="51"/>
        <v>3456</v>
      </c>
      <c r="S85" s="127">
        <f t="shared" si="51"/>
        <v>3456</v>
      </c>
      <c r="T85" s="127">
        <f t="shared" si="51"/>
        <v>3456</v>
      </c>
      <c r="U85" s="127">
        <f t="shared" si="51"/>
        <v>3456</v>
      </c>
      <c r="V85" s="127">
        <f t="shared" si="51"/>
        <v>3456</v>
      </c>
      <c r="W85" s="127">
        <f t="shared" si="51"/>
        <v>3456</v>
      </c>
      <c r="X85" s="127">
        <f t="shared" si="51"/>
        <v>3456</v>
      </c>
      <c r="Y85" s="127">
        <f t="shared" si="51"/>
        <v>3456</v>
      </c>
      <c r="Z85" s="127">
        <f t="shared" si="51"/>
        <v>3456</v>
      </c>
      <c r="AA85" s="127">
        <f t="shared" si="51"/>
        <v>3456</v>
      </c>
      <c r="AB85" s="127">
        <f t="shared" si="51"/>
        <v>3456</v>
      </c>
      <c r="AC85" s="127">
        <f t="shared" si="51"/>
        <v>3456</v>
      </c>
      <c r="AD85" s="127">
        <f t="shared" si="51"/>
        <v>3456</v>
      </c>
      <c r="AE85" s="127">
        <f t="shared" si="51"/>
        <v>3456</v>
      </c>
      <c r="AF85" s="127">
        <f t="shared" si="51"/>
        <v>3456</v>
      </c>
      <c r="AG85" s="127">
        <f t="shared" si="51"/>
        <v>3456</v>
      </c>
      <c r="AH85" s="127">
        <f t="shared" si="51"/>
        <v>3456</v>
      </c>
      <c r="AI85" s="127">
        <f t="shared" si="51"/>
        <v>3456</v>
      </c>
      <c r="AJ85" s="127">
        <f t="shared" si="51"/>
        <v>3456</v>
      </c>
      <c r="AK85" s="127">
        <f t="shared" si="51"/>
        <v>3456</v>
      </c>
      <c r="AL85" s="127">
        <f t="shared" si="51"/>
        <v>3456</v>
      </c>
      <c r="AM85" s="127">
        <f t="shared" si="51"/>
        <v>3456</v>
      </c>
    </row>
    <row r="86" spans="2:39" x14ac:dyDescent="0.25">
      <c r="B86" s="406"/>
      <c r="C86" s="145" t="str">
        <f>$C$165</f>
        <v>Vranov nad Topľou &lt;=&gt; Strážske</v>
      </c>
      <c r="D86" s="146">
        <f>D128</f>
        <v>15</v>
      </c>
      <c r="I86" s="127">
        <f t="shared" ref="I86:AM86" si="52">$D86*I179-I108</f>
        <v>1440</v>
      </c>
      <c r="J86" s="127">
        <f t="shared" si="52"/>
        <v>1440</v>
      </c>
      <c r="K86" s="127">
        <f t="shared" si="52"/>
        <v>1440</v>
      </c>
      <c r="L86" s="127">
        <f t="shared" si="52"/>
        <v>1440</v>
      </c>
      <c r="M86" s="127">
        <f t="shared" si="52"/>
        <v>1440</v>
      </c>
      <c r="N86" s="127">
        <f t="shared" si="52"/>
        <v>1440</v>
      </c>
      <c r="O86" s="127">
        <f t="shared" si="52"/>
        <v>1440</v>
      </c>
      <c r="P86" s="127">
        <f t="shared" si="52"/>
        <v>1440</v>
      </c>
      <c r="Q86" s="127">
        <f t="shared" si="52"/>
        <v>1440</v>
      </c>
      <c r="R86" s="127">
        <f t="shared" si="52"/>
        <v>1440</v>
      </c>
      <c r="S86" s="127">
        <f t="shared" si="52"/>
        <v>1440</v>
      </c>
      <c r="T86" s="127">
        <f t="shared" si="52"/>
        <v>1440</v>
      </c>
      <c r="U86" s="127">
        <f t="shared" si="52"/>
        <v>1440</v>
      </c>
      <c r="V86" s="127">
        <f t="shared" si="52"/>
        <v>1440</v>
      </c>
      <c r="W86" s="127">
        <f t="shared" si="52"/>
        <v>1440</v>
      </c>
      <c r="X86" s="127">
        <f t="shared" si="52"/>
        <v>1440</v>
      </c>
      <c r="Y86" s="127">
        <f t="shared" si="52"/>
        <v>1440</v>
      </c>
      <c r="Z86" s="127">
        <f t="shared" si="52"/>
        <v>1440</v>
      </c>
      <c r="AA86" s="127">
        <f t="shared" si="52"/>
        <v>1440</v>
      </c>
      <c r="AB86" s="127">
        <f t="shared" si="52"/>
        <v>1440</v>
      </c>
      <c r="AC86" s="127">
        <f t="shared" si="52"/>
        <v>1440</v>
      </c>
      <c r="AD86" s="127">
        <f t="shared" si="52"/>
        <v>1440</v>
      </c>
      <c r="AE86" s="127">
        <f t="shared" si="52"/>
        <v>1440</v>
      </c>
      <c r="AF86" s="127">
        <f t="shared" si="52"/>
        <v>1440</v>
      </c>
      <c r="AG86" s="127">
        <f t="shared" si="52"/>
        <v>1440</v>
      </c>
      <c r="AH86" s="127">
        <f t="shared" si="52"/>
        <v>1440</v>
      </c>
      <c r="AI86" s="127">
        <f t="shared" si="52"/>
        <v>1440</v>
      </c>
      <c r="AJ86" s="127">
        <f t="shared" si="52"/>
        <v>1440</v>
      </c>
      <c r="AK86" s="127">
        <f t="shared" si="52"/>
        <v>1440</v>
      </c>
      <c r="AL86" s="127">
        <f t="shared" si="52"/>
        <v>1440</v>
      </c>
      <c r="AM86" s="127">
        <f t="shared" si="52"/>
        <v>1440</v>
      </c>
    </row>
    <row r="87" spans="2:39" x14ac:dyDescent="0.25">
      <c r="B87" s="406"/>
      <c r="C87" s="147"/>
      <c r="D87" s="148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</row>
    <row r="88" spans="2:39" x14ac:dyDescent="0.25">
      <c r="B88" s="406"/>
      <c r="C88" s="145" t="str">
        <f>$C$167</f>
        <v>Kapušany pri Prešove &lt;=&gt; Raslavice</v>
      </c>
      <c r="D88" s="146">
        <f>D130</f>
        <v>15</v>
      </c>
      <c r="I88" s="127">
        <f t="shared" ref="I88:AM88" si="53">$D88*I181-I110</f>
        <v>300</v>
      </c>
      <c r="J88" s="127">
        <f t="shared" si="53"/>
        <v>300</v>
      </c>
      <c r="K88" s="127">
        <f t="shared" si="53"/>
        <v>300</v>
      </c>
      <c r="L88" s="127">
        <f t="shared" si="53"/>
        <v>300</v>
      </c>
      <c r="M88" s="127">
        <f t="shared" si="53"/>
        <v>300</v>
      </c>
      <c r="N88" s="127">
        <f t="shared" si="53"/>
        <v>300</v>
      </c>
      <c r="O88" s="127">
        <f t="shared" si="53"/>
        <v>300</v>
      </c>
      <c r="P88" s="127">
        <f t="shared" si="53"/>
        <v>300</v>
      </c>
      <c r="Q88" s="127">
        <f t="shared" si="53"/>
        <v>300</v>
      </c>
      <c r="R88" s="127">
        <f t="shared" si="53"/>
        <v>300</v>
      </c>
      <c r="S88" s="127">
        <f t="shared" si="53"/>
        <v>300</v>
      </c>
      <c r="T88" s="127">
        <f t="shared" si="53"/>
        <v>300</v>
      </c>
      <c r="U88" s="127">
        <f t="shared" si="53"/>
        <v>300</v>
      </c>
      <c r="V88" s="127">
        <f t="shared" si="53"/>
        <v>300</v>
      </c>
      <c r="W88" s="127">
        <f t="shared" si="53"/>
        <v>300</v>
      </c>
      <c r="X88" s="127">
        <f t="shared" si="53"/>
        <v>300</v>
      </c>
      <c r="Y88" s="127">
        <f t="shared" si="53"/>
        <v>300</v>
      </c>
      <c r="Z88" s="127">
        <f t="shared" si="53"/>
        <v>300</v>
      </c>
      <c r="AA88" s="127">
        <f t="shared" si="53"/>
        <v>300</v>
      </c>
      <c r="AB88" s="127">
        <f t="shared" si="53"/>
        <v>300</v>
      </c>
      <c r="AC88" s="127">
        <f t="shared" si="53"/>
        <v>300</v>
      </c>
      <c r="AD88" s="127">
        <f t="shared" si="53"/>
        <v>300</v>
      </c>
      <c r="AE88" s="127">
        <f t="shared" si="53"/>
        <v>300</v>
      </c>
      <c r="AF88" s="127">
        <f t="shared" si="53"/>
        <v>300</v>
      </c>
      <c r="AG88" s="127">
        <f t="shared" si="53"/>
        <v>300</v>
      </c>
      <c r="AH88" s="127">
        <f t="shared" si="53"/>
        <v>300</v>
      </c>
      <c r="AI88" s="127">
        <f t="shared" si="53"/>
        <v>300</v>
      </c>
      <c r="AJ88" s="127">
        <f t="shared" si="53"/>
        <v>300</v>
      </c>
      <c r="AK88" s="127">
        <f t="shared" si="53"/>
        <v>300</v>
      </c>
      <c r="AL88" s="127">
        <f t="shared" si="53"/>
        <v>300</v>
      </c>
      <c r="AM88" s="127">
        <f t="shared" si="53"/>
        <v>300</v>
      </c>
    </row>
    <row r="89" spans="2:39" ht="5.25" customHeight="1" x14ac:dyDescent="0.25">
      <c r="D89" s="68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</row>
    <row r="90" spans="2:39" ht="15" customHeight="1" x14ac:dyDescent="0.25">
      <c r="B90" s="406" t="s">
        <v>70</v>
      </c>
      <c r="C90" s="145" t="str">
        <f>$C$163</f>
        <v>Prešov &lt;=&gt; Kapušany pri Prešove</v>
      </c>
      <c r="D90" s="146">
        <f>D132</f>
        <v>10</v>
      </c>
      <c r="I90" s="127">
        <f t="shared" ref="I90:AM90" si="54">$D90*I199-I112</f>
        <v>1120</v>
      </c>
      <c r="J90" s="127">
        <f t="shared" si="54"/>
        <v>1120</v>
      </c>
      <c r="K90" s="127">
        <f t="shared" si="54"/>
        <v>1120</v>
      </c>
      <c r="L90" s="127">
        <f t="shared" si="54"/>
        <v>1120</v>
      </c>
      <c r="M90" s="127">
        <f t="shared" si="54"/>
        <v>1120</v>
      </c>
      <c r="N90" s="127">
        <f t="shared" si="54"/>
        <v>1120</v>
      </c>
      <c r="O90" s="127">
        <f t="shared" si="54"/>
        <v>1120</v>
      </c>
      <c r="P90" s="127">
        <f t="shared" si="54"/>
        <v>1120</v>
      </c>
      <c r="Q90" s="127">
        <f t="shared" si="54"/>
        <v>1120</v>
      </c>
      <c r="R90" s="127">
        <f t="shared" si="54"/>
        <v>1120</v>
      </c>
      <c r="S90" s="127">
        <f t="shared" si="54"/>
        <v>1120</v>
      </c>
      <c r="T90" s="127">
        <f t="shared" si="54"/>
        <v>1120</v>
      </c>
      <c r="U90" s="127">
        <f t="shared" si="54"/>
        <v>1120</v>
      </c>
      <c r="V90" s="127">
        <f t="shared" si="54"/>
        <v>1120</v>
      </c>
      <c r="W90" s="127">
        <f t="shared" si="54"/>
        <v>1120</v>
      </c>
      <c r="X90" s="127">
        <f t="shared" si="54"/>
        <v>1120</v>
      </c>
      <c r="Y90" s="127">
        <f t="shared" si="54"/>
        <v>1120</v>
      </c>
      <c r="Z90" s="127">
        <f t="shared" si="54"/>
        <v>1120</v>
      </c>
      <c r="AA90" s="127">
        <f t="shared" si="54"/>
        <v>1120</v>
      </c>
      <c r="AB90" s="127">
        <f t="shared" si="54"/>
        <v>1120</v>
      </c>
      <c r="AC90" s="127">
        <f t="shared" si="54"/>
        <v>1120</v>
      </c>
      <c r="AD90" s="127">
        <f t="shared" si="54"/>
        <v>1120</v>
      </c>
      <c r="AE90" s="127">
        <f t="shared" si="54"/>
        <v>1120</v>
      </c>
      <c r="AF90" s="127">
        <f t="shared" si="54"/>
        <v>1120</v>
      </c>
      <c r="AG90" s="127">
        <f t="shared" si="54"/>
        <v>1120</v>
      </c>
      <c r="AH90" s="127">
        <f t="shared" si="54"/>
        <v>1120</v>
      </c>
      <c r="AI90" s="127">
        <f t="shared" si="54"/>
        <v>1120</v>
      </c>
      <c r="AJ90" s="127">
        <f t="shared" si="54"/>
        <v>1120</v>
      </c>
      <c r="AK90" s="127">
        <f t="shared" si="54"/>
        <v>1120</v>
      </c>
      <c r="AL90" s="127">
        <f t="shared" si="54"/>
        <v>1120</v>
      </c>
      <c r="AM90" s="127">
        <f t="shared" si="54"/>
        <v>1120</v>
      </c>
    </row>
    <row r="91" spans="2:39" ht="15" customHeight="1" x14ac:dyDescent="0.25">
      <c r="B91" s="406"/>
      <c r="C91" s="145" t="str">
        <f>$C$164</f>
        <v>Kapušany pri Prešove &lt;=&gt; Vranov nad Topľou</v>
      </c>
      <c r="D91" s="146">
        <f>D133</f>
        <v>36</v>
      </c>
      <c r="I91" s="127">
        <f t="shared" ref="I91:AM91" si="55">$D91*I200-I113</f>
        <v>4032</v>
      </c>
      <c r="J91" s="127">
        <f t="shared" si="55"/>
        <v>4032</v>
      </c>
      <c r="K91" s="127">
        <f t="shared" si="55"/>
        <v>4032</v>
      </c>
      <c r="L91" s="127">
        <f t="shared" si="55"/>
        <v>4032</v>
      </c>
      <c r="M91" s="127">
        <f t="shared" si="55"/>
        <v>4032</v>
      </c>
      <c r="N91" s="127">
        <f t="shared" si="55"/>
        <v>4032</v>
      </c>
      <c r="O91" s="127">
        <f t="shared" si="55"/>
        <v>4032</v>
      </c>
      <c r="P91" s="127">
        <f t="shared" si="55"/>
        <v>4032</v>
      </c>
      <c r="Q91" s="127">
        <f t="shared" si="55"/>
        <v>4032</v>
      </c>
      <c r="R91" s="127">
        <f t="shared" si="55"/>
        <v>4032</v>
      </c>
      <c r="S91" s="127">
        <f t="shared" si="55"/>
        <v>4032</v>
      </c>
      <c r="T91" s="127">
        <f t="shared" si="55"/>
        <v>4032</v>
      </c>
      <c r="U91" s="127">
        <f t="shared" si="55"/>
        <v>4032</v>
      </c>
      <c r="V91" s="127">
        <f t="shared" si="55"/>
        <v>4032</v>
      </c>
      <c r="W91" s="127">
        <f t="shared" si="55"/>
        <v>4032</v>
      </c>
      <c r="X91" s="127">
        <f t="shared" si="55"/>
        <v>4032</v>
      </c>
      <c r="Y91" s="127">
        <f t="shared" si="55"/>
        <v>4032</v>
      </c>
      <c r="Z91" s="127">
        <f t="shared" si="55"/>
        <v>4032</v>
      </c>
      <c r="AA91" s="127">
        <f t="shared" si="55"/>
        <v>4032</v>
      </c>
      <c r="AB91" s="127">
        <f t="shared" si="55"/>
        <v>4032</v>
      </c>
      <c r="AC91" s="127">
        <f t="shared" si="55"/>
        <v>4032</v>
      </c>
      <c r="AD91" s="127">
        <f t="shared" si="55"/>
        <v>4032</v>
      </c>
      <c r="AE91" s="127">
        <f t="shared" si="55"/>
        <v>4032</v>
      </c>
      <c r="AF91" s="127">
        <f t="shared" si="55"/>
        <v>4032</v>
      </c>
      <c r="AG91" s="127">
        <f t="shared" si="55"/>
        <v>4032</v>
      </c>
      <c r="AH91" s="127">
        <f t="shared" si="55"/>
        <v>4032</v>
      </c>
      <c r="AI91" s="127">
        <f t="shared" si="55"/>
        <v>4032</v>
      </c>
      <c r="AJ91" s="127">
        <f t="shared" si="55"/>
        <v>4032</v>
      </c>
      <c r="AK91" s="127">
        <f t="shared" si="55"/>
        <v>4032</v>
      </c>
      <c r="AL91" s="127">
        <f t="shared" si="55"/>
        <v>4032</v>
      </c>
      <c r="AM91" s="127">
        <f t="shared" si="55"/>
        <v>4032</v>
      </c>
    </row>
    <row r="92" spans="2:39" ht="15" customHeight="1" x14ac:dyDescent="0.25">
      <c r="B92" s="406"/>
      <c r="C92" s="145" t="str">
        <f>$C$165</f>
        <v>Vranov nad Topľou &lt;=&gt; Strážske</v>
      </c>
      <c r="D92" s="146">
        <f>D134</f>
        <v>15</v>
      </c>
      <c r="I92" s="127">
        <f t="shared" ref="I92:AM92" si="56">$D92*I201-I114</f>
        <v>1680</v>
      </c>
      <c r="J92" s="127">
        <f t="shared" si="56"/>
        <v>1680</v>
      </c>
      <c r="K92" s="127">
        <f t="shared" si="56"/>
        <v>1680</v>
      </c>
      <c r="L92" s="127">
        <f t="shared" si="56"/>
        <v>1680</v>
      </c>
      <c r="M92" s="127">
        <f t="shared" si="56"/>
        <v>1680</v>
      </c>
      <c r="N92" s="127">
        <f t="shared" si="56"/>
        <v>1680</v>
      </c>
      <c r="O92" s="127">
        <f t="shared" si="56"/>
        <v>1680</v>
      </c>
      <c r="P92" s="127">
        <f t="shared" si="56"/>
        <v>1680</v>
      </c>
      <c r="Q92" s="127">
        <f t="shared" si="56"/>
        <v>1680</v>
      </c>
      <c r="R92" s="127">
        <f t="shared" si="56"/>
        <v>1680</v>
      </c>
      <c r="S92" s="127">
        <f t="shared" si="56"/>
        <v>1680</v>
      </c>
      <c r="T92" s="127">
        <f t="shared" si="56"/>
        <v>1680</v>
      </c>
      <c r="U92" s="127">
        <f t="shared" si="56"/>
        <v>1680</v>
      </c>
      <c r="V92" s="127">
        <f t="shared" si="56"/>
        <v>1680</v>
      </c>
      <c r="W92" s="127">
        <f t="shared" si="56"/>
        <v>1680</v>
      </c>
      <c r="X92" s="127">
        <f t="shared" si="56"/>
        <v>1680</v>
      </c>
      <c r="Y92" s="127">
        <f t="shared" si="56"/>
        <v>1680</v>
      </c>
      <c r="Z92" s="127">
        <f t="shared" si="56"/>
        <v>1680</v>
      </c>
      <c r="AA92" s="127">
        <f t="shared" si="56"/>
        <v>1680</v>
      </c>
      <c r="AB92" s="127">
        <f t="shared" si="56"/>
        <v>1680</v>
      </c>
      <c r="AC92" s="127">
        <f t="shared" si="56"/>
        <v>1680</v>
      </c>
      <c r="AD92" s="127">
        <f t="shared" si="56"/>
        <v>1680</v>
      </c>
      <c r="AE92" s="127">
        <f t="shared" si="56"/>
        <v>1680</v>
      </c>
      <c r="AF92" s="127">
        <f t="shared" si="56"/>
        <v>1680</v>
      </c>
      <c r="AG92" s="127">
        <f t="shared" si="56"/>
        <v>1680</v>
      </c>
      <c r="AH92" s="127">
        <f t="shared" si="56"/>
        <v>1680</v>
      </c>
      <c r="AI92" s="127">
        <f t="shared" si="56"/>
        <v>1680</v>
      </c>
      <c r="AJ92" s="127">
        <f t="shared" si="56"/>
        <v>1680</v>
      </c>
      <c r="AK92" s="127">
        <f t="shared" si="56"/>
        <v>1680</v>
      </c>
      <c r="AL92" s="127">
        <f t="shared" si="56"/>
        <v>1680</v>
      </c>
      <c r="AM92" s="127">
        <f t="shared" si="56"/>
        <v>1680</v>
      </c>
    </row>
    <row r="93" spans="2:39" ht="14.25" customHeight="1" x14ac:dyDescent="0.25">
      <c r="B93" s="406"/>
      <c r="C93" s="147"/>
      <c r="D93" s="148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</row>
    <row r="94" spans="2:39" ht="15" customHeight="1" x14ac:dyDescent="0.25">
      <c r="B94" s="406"/>
      <c r="C94" s="145" t="str">
        <f>$C$167</f>
        <v>Kapušany pri Prešove &lt;=&gt; Raslavice</v>
      </c>
      <c r="D94" s="146">
        <f>D136</f>
        <v>15</v>
      </c>
      <c r="I94" s="127">
        <f t="shared" ref="I94:AM94" si="57">$D94*I203-I116</f>
        <v>0</v>
      </c>
      <c r="J94" s="127">
        <f t="shared" si="57"/>
        <v>0</v>
      </c>
      <c r="K94" s="127">
        <f t="shared" si="57"/>
        <v>0</v>
      </c>
      <c r="L94" s="127">
        <f t="shared" si="57"/>
        <v>0</v>
      </c>
      <c r="M94" s="127">
        <f t="shared" si="57"/>
        <v>0</v>
      </c>
      <c r="N94" s="127">
        <f t="shared" si="57"/>
        <v>0</v>
      </c>
      <c r="O94" s="127">
        <f t="shared" si="57"/>
        <v>0</v>
      </c>
      <c r="P94" s="127">
        <f t="shared" si="57"/>
        <v>0</v>
      </c>
      <c r="Q94" s="127">
        <f t="shared" si="57"/>
        <v>0</v>
      </c>
      <c r="R94" s="127">
        <f t="shared" si="57"/>
        <v>0</v>
      </c>
      <c r="S94" s="127">
        <f t="shared" si="57"/>
        <v>0</v>
      </c>
      <c r="T94" s="127">
        <f t="shared" si="57"/>
        <v>0</v>
      </c>
      <c r="U94" s="127">
        <f t="shared" si="57"/>
        <v>0</v>
      </c>
      <c r="V94" s="127">
        <f t="shared" si="57"/>
        <v>0</v>
      </c>
      <c r="W94" s="127">
        <f t="shared" si="57"/>
        <v>0</v>
      </c>
      <c r="X94" s="127">
        <f t="shared" si="57"/>
        <v>0</v>
      </c>
      <c r="Y94" s="127">
        <f t="shared" si="57"/>
        <v>0</v>
      </c>
      <c r="Z94" s="127">
        <f t="shared" si="57"/>
        <v>0</v>
      </c>
      <c r="AA94" s="127">
        <f t="shared" si="57"/>
        <v>0</v>
      </c>
      <c r="AB94" s="127">
        <f t="shared" si="57"/>
        <v>0</v>
      </c>
      <c r="AC94" s="127">
        <f t="shared" si="57"/>
        <v>0</v>
      </c>
      <c r="AD94" s="127">
        <f t="shared" si="57"/>
        <v>0</v>
      </c>
      <c r="AE94" s="127">
        <f t="shared" si="57"/>
        <v>0</v>
      </c>
      <c r="AF94" s="127">
        <f t="shared" si="57"/>
        <v>0</v>
      </c>
      <c r="AG94" s="127">
        <f t="shared" si="57"/>
        <v>0</v>
      </c>
      <c r="AH94" s="127">
        <f t="shared" si="57"/>
        <v>0</v>
      </c>
      <c r="AI94" s="127">
        <f t="shared" si="57"/>
        <v>0</v>
      </c>
      <c r="AJ94" s="127">
        <f t="shared" si="57"/>
        <v>0</v>
      </c>
      <c r="AK94" s="127">
        <f t="shared" si="57"/>
        <v>0</v>
      </c>
      <c r="AL94" s="127">
        <f t="shared" si="57"/>
        <v>0</v>
      </c>
      <c r="AM94" s="127">
        <f t="shared" si="57"/>
        <v>0</v>
      </c>
    </row>
    <row r="95" spans="2:39" ht="15" customHeight="1" x14ac:dyDescent="0.25">
      <c r="B95" s="58"/>
      <c r="C95" s="66"/>
      <c r="D95" s="68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</row>
    <row r="96" spans="2:39" ht="15" customHeight="1" x14ac:dyDescent="0.25">
      <c r="B96" s="58"/>
      <c r="C96" s="66"/>
      <c r="D96" s="68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</row>
    <row r="97" spans="2:39" ht="15" customHeight="1" thickBot="1" x14ac:dyDescent="0.3">
      <c r="B97" s="58"/>
      <c r="C97" s="66"/>
      <c r="D97" s="68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</row>
    <row r="98" spans="2:39" ht="22.5" customHeight="1" thickBot="1" x14ac:dyDescent="0.3">
      <c r="B98" s="412" t="s">
        <v>78</v>
      </c>
      <c r="C98" s="413"/>
      <c r="D98" s="414"/>
      <c r="I98" s="155">
        <f t="shared" ref="I98:AM98" si="58">SUM(I100:I116)</f>
        <v>0</v>
      </c>
      <c r="J98" s="155">
        <f t="shared" si="58"/>
        <v>0</v>
      </c>
      <c r="K98" s="155">
        <f t="shared" si="58"/>
        <v>0</v>
      </c>
      <c r="L98" s="155">
        <f t="shared" si="58"/>
        <v>0</v>
      </c>
      <c r="M98" s="155">
        <f t="shared" si="58"/>
        <v>0</v>
      </c>
      <c r="N98" s="155">
        <f t="shared" si="58"/>
        <v>0</v>
      </c>
      <c r="O98" s="155">
        <f t="shared" si="58"/>
        <v>0</v>
      </c>
      <c r="P98" s="155">
        <f t="shared" si="58"/>
        <v>0</v>
      </c>
      <c r="Q98" s="155">
        <f t="shared" si="58"/>
        <v>0</v>
      </c>
      <c r="R98" s="155">
        <f t="shared" si="58"/>
        <v>0</v>
      </c>
      <c r="S98" s="155">
        <f t="shared" si="58"/>
        <v>0</v>
      </c>
      <c r="T98" s="155">
        <f t="shared" si="58"/>
        <v>0</v>
      </c>
      <c r="U98" s="155">
        <f t="shared" si="58"/>
        <v>0</v>
      </c>
      <c r="V98" s="155">
        <f t="shared" si="58"/>
        <v>0</v>
      </c>
      <c r="W98" s="155">
        <f t="shared" si="58"/>
        <v>0</v>
      </c>
      <c r="X98" s="155">
        <f t="shared" si="58"/>
        <v>0</v>
      </c>
      <c r="Y98" s="155">
        <f t="shared" si="58"/>
        <v>0</v>
      </c>
      <c r="Z98" s="155">
        <f t="shared" si="58"/>
        <v>0</v>
      </c>
      <c r="AA98" s="155">
        <f t="shared" si="58"/>
        <v>0</v>
      </c>
      <c r="AB98" s="155">
        <f t="shared" si="58"/>
        <v>0</v>
      </c>
      <c r="AC98" s="155">
        <f t="shared" si="58"/>
        <v>0</v>
      </c>
      <c r="AD98" s="155">
        <f t="shared" si="58"/>
        <v>0</v>
      </c>
      <c r="AE98" s="155">
        <f t="shared" si="58"/>
        <v>0</v>
      </c>
      <c r="AF98" s="155">
        <f t="shared" si="58"/>
        <v>0</v>
      </c>
      <c r="AG98" s="155">
        <f t="shared" si="58"/>
        <v>0</v>
      </c>
      <c r="AH98" s="155">
        <f t="shared" si="58"/>
        <v>0</v>
      </c>
      <c r="AI98" s="155">
        <f t="shared" si="58"/>
        <v>0</v>
      </c>
      <c r="AJ98" s="155">
        <f t="shared" si="58"/>
        <v>0</v>
      </c>
      <c r="AK98" s="155">
        <f t="shared" si="58"/>
        <v>0</v>
      </c>
      <c r="AL98" s="155">
        <f t="shared" si="58"/>
        <v>0</v>
      </c>
      <c r="AM98" s="155">
        <f t="shared" si="58"/>
        <v>0</v>
      </c>
    </row>
    <row r="99" spans="2:39" ht="29.25" customHeight="1" x14ac:dyDescent="0.25">
      <c r="B99" s="408" t="s">
        <v>87</v>
      </c>
      <c r="C99" s="408"/>
      <c r="D99" s="151" t="s">
        <v>77</v>
      </c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</row>
    <row r="100" spans="2:39" ht="15" customHeight="1" x14ac:dyDescent="0.25">
      <c r="B100" s="406" t="s">
        <v>64</v>
      </c>
      <c r="C100" s="145" t="str">
        <f>$C$163</f>
        <v>Prešov &lt;=&gt; Kapušany pri Prešove</v>
      </c>
      <c r="D100" s="146">
        <v>0</v>
      </c>
      <c r="I100" s="127">
        <f t="shared" ref="I100:AM100" si="59">$D100*I155*I141</f>
        <v>0</v>
      </c>
      <c r="J100" s="127">
        <f t="shared" si="59"/>
        <v>0</v>
      </c>
      <c r="K100" s="127">
        <f t="shared" si="59"/>
        <v>0</v>
      </c>
      <c r="L100" s="127">
        <f t="shared" si="59"/>
        <v>0</v>
      </c>
      <c r="M100" s="127">
        <f t="shared" si="59"/>
        <v>0</v>
      </c>
      <c r="N100" s="127">
        <f t="shared" si="59"/>
        <v>0</v>
      </c>
      <c r="O100" s="127">
        <f t="shared" si="59"/>
        <v>0</v>
      </c>
      <c r="P100" s="127">
        <f t="shared" si="59"/>
        <v>0</v>
      </c>
      <c r="Q100" s="127">
        <f t="shared" si="59"/>
        <v>0</v>
      </c>
      <c r="R100" s="127">
        <f t="shared" si="59"/>
        <v>0</v>
      </c>
      <c r="S100" s="127">
        <f t="shared" si="59"/>
        <v>0</v>
      </c>
      <c r="T100" s="127">
        <f t="shared" si="59"/>
        <v>0</v>
      </c>
      <c r="U100" s="127">
        <f t="shared" si="59"/>
        <v>0</v>
      </c>
      <c r="V100" s="127">
        <f t="shared" si="59"/>
        <v>0</v>
      </c>
      <c r="W100" s="127">
        <f t="shared" si="59"/>
        <v>0</v>
      </c>
      <c r="X100" s="127">
        <f t="shared" si="59"/>
        <v>0</v>
      </c>
      <c r="Y100" s="127">
        <f t="shared" si="59"/>
        <v>0</v>
      </c>
      <c r="Z100" s="127">
        <f t="shared" si="59"/>
        <v>0</v>
      </c>
      <c r="AA100" s="127">
        <f t="shared" si="59"/>
        <v>0</v>
      </c>
      <c r="AB100" s="127">
        <f t="shared" si="59"/>
        <v>0</v>
      </c>
      <c r="AC100" s="127">
        <f t="shared" si="59"/>
        <v>0</v>
      </c>
      <c r="AD100" s="127">
        <f t="shared" si="59"/>
        <v>0</v>
      </c>
      <c r="AE100" s="127">
        <f t="shared" si="59"/>
        <v>0</v>
      </c>
      <c r="AF100" s="127">
        <f t="shared" si="59"/>
        <v>0</v>
      </c>
      <c r="AG100" s="127">
        <f t="shared" si="59"/>
        <v>0</v>
      </c>
      <c r="AH100" s="127">
        <f t="shared" si="59"/>
        <v>0</v>
      </c>
      <c r="AI100" s="127">
        <f t="shared" si="59"/>
        <v>0</v>
      </c>
      <c r="AJ100" s="127">
        <f t="shared" si="59"/>
        <v>0</v>
      </c>
      <c r="AK100" s="127">
        <f t="shared" si="59"/>
        <v>0</v>
      </c>
      <c r="AL100" s="127">
        <f t="shared" si="59"/>
        <v>0</v>
      </c>
      <c r="AM100" s="127">
        <f t="shared" si="59"/>
        <v>0</v>
      </c>
    </row>
    <row r="101" spans="2:39" ht="15" customHeight="1" x14ac:dyDescent="0.25">
      <c r="B101" s="406"/>
      <c r="C101" s="145" t="str">
        <f>$C$164</f>
        <v>Kapušany pri Prešove &lt;=&gt; Vranov nad Topľou</v>
      </c>
      <c r="D101" s="146">
        <v>0</v>
      </c>
      <c r="I101" s="127">
        <f t="shared" ref="I101:AM101" si="60">$D101*I156*I142</f>
        <v>0</v>
      </c>
      <c r="J101" s="127">
        <f t="shared" si="60"/>
        <v>0</v>
      </c>
      <c r="K101" s="127">
        <f t="shared" si="60"/>
        <v>0</v>
      </c>
      <c r="L101" s="127">
        <f t="shared" si="60"/>
        <v>0</v>
      </c>
      <c r="M101" s="127">
        <f t="shared" si="60"/>
        <v>0</v>
      </c>
      <c r="N101" s="127">
        <f t="shared" si="60"/>
        <v>0</v>
      </c>
      <c r="O101" s="127">
        <f t="shared" si="60"/>
        <v>0</v>
      </c>
      <c r="P101" s="127">
        <f t="shared" si="60"/>
        <v>0</v>
      </c>
      <c r="Q101" s="127">
        <f t="shared" si="60"/>
        <v>0</v>
      </c>
      <c r="R101" s="127">
        <f t="shared" si="60"/>
        <v>0</v>
      </c>
      <c r="S101" s="127">
        <f t="shared" si="60"/>
        <v>0</v>
      </c>
      <c r="T101" s="127">
        <f t="shared" si="60"/>
        <v>0</v>
      </c>
      <c r="U101" s="127">
        <f t="shared" si="60"/>
        <v>0</v>
      </c>
      <c r="V101" s="127">
        <f t="shared" si="60"/>
        <v>0</v>
      </c>
      <c r="W101" s="127">
        <f t="shared" si="60"/>
        <v>0</v>
      </c>
      <c r="X101" s="127">
        <f t="shared" si="60"/>
        <v>0</v>
      </c>
      <c r="Y101" s="127">
        <f t="shared" si="60"/>
        <v>0</v>
      </c>
      <c r="Z101" s="127">
        <f t="shared" si="60"/>
        <v>0</v>
      </c>
      <c r="AA101" s="127">
        <f t="shared" si="60"/>
        <v>0</v>
      </c>
      <c r="AB101" s="127">
        <f t="shared" si="60"/>
        <v>0</v>
      </c>
      <c r="AC101" s="127">
        <f t="shared" si="60"/>
        <v>0</v>
      </c>
      <c r="AD101" s="127">
        <f t="shared" si="60"/>
        <v>0</v>
      </c>
      <c r="AE101" s="127">
        <f t="shared" si="60"/>
        <v>0</v>
      </c>
      <c r="AF101" s="127">
        <f t="shared" si="60"/>
        <v>0</v>
      </c>
      <c r="AG101" s="127">
        <f t="shared" si="60"/>
        <v>0</v>
      </c>
      <c r="AH101" s="127">
        <f t="shared" si="60"/>
        <v>0</v>
      </c>
      <c r="AI101" s="127">
        <f t="shared" si="60"/>
        <v>0</v>
      </c>
      <c r="AJ101" s="127">
        <f t="shared" si="60"/>
        <v>0</v>
      </c>
      <c r="AK101" s="127">
        <f t="shared" si="60"/>
        <v>0</v>
      </c>
      <c r="AL101" s="127">
        <f t="shared" si="60"/>
        <v>0</v>
      </c>
      <c r="AM101" s="127">
        <f t="shared" si="60"/>
        <v>0</v>
      </c>
    </row>
    <row r="102" spans="2:39" ht="15" customHeight="1" x14ac:dyDescent="0.25">
      <c r="B102" s="406"/>
      <c r="C102" s="145" t="str">
        <f>$C$165</f>
        <v>Vranov nad Topľou &lt;=&gt; Strážske</v>
      </c>
      <c r="D102" s="146">
        <v>0</v>
      </c>
      <c r="I102" s="127">
        <f t="shared" ref="I102:AM102" si="61">$D102*I157*I143</f>
        <v>0</v>
      </c>
      <c r="J102" s="127">
        <f t="shared" si="61"/>
        <v>0</v>
      </c>
      <c r="K102" s="127">
        <f t="shared" si="61"/>
        <v>0</v>
      </c>
      <c r="L102" s="127">
        <f t="shared" si="61"/>
        <v>0</v>
      </c>
      <c r="M102" s="127">
        <f t="shared" si="61"/>
        <v>0</v>
      </c>
      <c r="N102" s="127">
        <f t="shared" si="61"/>
        <v>0</v>
      </c>
      <c r="O102" s="127">
        <f t="shared" si="61"/>
        <v>0</v>
      </c>
      <c r="P102" s="127">
        <f t="shared" si="61"/>
        <v>0</v>
      </c>
      <c r="Q102" s="127">
        <f t="shared" si="61"/>
        <v>0</v>
      </c>
      <c r="R102" s="127">
        <f t="shared" si="61"/>
        <v>0</v>
      </c>
      <c r="S102" s="127">
        <f t="shared" si="61"/>
        <v>0</v>
      </c>
      <c r="T102" s="127">
        <f t="shared" si="61"/>
        <v>0</v>
      </c>
      <c r="U102" s="127">
        <f t="shared" si="61"/>
        <v>0</v>
      </c>
      <c r="V102" s="127">
        <f t="shared" si="61"/>
        <v>0</v>
      </c>
      <c r="W102" s="127">
        <f t="shared" si="61"/>
        <v>0</v>
      </c>
      <c r="X102" s="127">
        <f t="shared" si="61"/>
        <v>0</v>
      </c>
      <c r="Y102" s="127">
        <f t="shared" si="61"/>
        <v>0</v>
      </c>
      <c r="Z102" s="127">
        <f t="shared" si="61"/>
        <v>0</v>
      </c>
      <c r="AA102" s="127">
        <f t="shared" si="61"/>
        <v>0</v>
      </c>
      <c r="AB102" s="127">
        <f t="shared" si="61"/>
        <v>0</v>
      </c>
      <c r="AC102" s="127">
        <f t="shared" si="61"/>
        <v>0</v>
      </c>
      <c r="AD102" s="127">
        <f t="shared" si="61"/>
        <v>0</v>
      </c>
      <c r="AE102" s="127">
        <f t="shared" si="61"/>
        <v>0</v>
      </c>
      <c r="AF102" s="127">
        <f t="shared" si="61"/>
        <v>0</v>
      </c>
      <c r="AG102" s="127">
        <f t="shared" si="61"/>
        <v>0</v>
      </c>
      <c r="AH102" s="127">
        <f t="shared" si="61"/>
        <v>0</v>
      </c>
      <c r="AI102" s="127">
        <f t="shared" si="61"/>
        <v>0</v>
      </c>
      <c r="AJ102" s="127">
        <f t="shared" si="61"/>
        <v>0</v>
      </c>
      <c r="AK102" s="127">
        <f t="shared" si="61"/>
        <v>0</v>
      </c>
      <c r="AL102" s="127">
        <f t="shared" si="61"/>
        <v>0</v>
      </c>
      <c r="AM102" s="127">
        <f t="shared" si="61"/>
        <v>0</v>
      </c>
    </row>
    <row r="103" spans="2:39" ht="15" customHeight="1" x14ac:dyDescent="0.25">
      <c r="B103" s="406"/>
      <c r="C103" s="147"/>
      <c r="D103" s="148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</row>
    <row r="104" spans="2:39" ht="15" customHeight="1" x14ac:dyDescent="0.25">
      <c r="B104" s="406"/>
      <c r="C104" s="145" t="str">
        <f>$C$167</f>
        <v>Kapušany pri Prešove &lt;=&gt; Raslavice</v>
      </c>
      <c r="D104" s="146">
        <v>0</v>
      </c>
      <c r="I104" s="127">
        <f t="shared" ref="I104:AM104" si="62">$D104*I159*I145</f>
        <v>0</v>
      </c>
      <c r="J104" s="127">
        <f t="shared" si="62"/>
        <v>0</v>
      </c>
      <c r="K104" s="127">
        <f t="shared" si="62"/>
        <v>0</v>
      </c>
      <c r="L104" s="127">
        <f t="shared" si="62"/>
        <v>0</v>
      </c>
      <c r="M104" s="127">
        <f t="shared" si="62"/>
        <v>0</v>
      </c>
      <c r="N104" s="127">
        <f t="shared" si="62"/>
        <v>0</v>
      </c>
      <c r="O104" s="127">
        <f t="shared" si="62"/>
        <v>0</v>
      </c>
      <c r="P104" s="127">
        <f t="shared" si="62"/>
        <v>0</v>
      </c>
      <c r="Q104" s="127">
        <f t="shared" si="62"/>
        <v>0</v>
      </c>
      <c r="R104" s="127">
        <f t="shared" si="62"/>
        <v>0</v>
      </c>
      <c r="S104" s="127">
        <f t="shared" si="62"/>
        <v>0</v>
      </c>
      <c r="T104" s="127">
        <f t="shared" si="62"/>
        <v>0</v>
      </c>
      <c r="U104" s="127">
        <f t="shared" si="62"/>
        <v>0</v>
      </c>
      <c r="V104" s="127">
        <f t="shared" si="62"/>
        <v>0</v>
      </c>
      <c r="W104" s="127">
        <f t="shared" si="62"/>
        <v>0</v>
      </c>
      <c r="X104" s="127">
        <f t="shared" si="62"/>
        <v>0</v>
      </c>
      <c r="Y104" s="127">
        <f t="shared" si="62"/>
        <v>0</v>
      </c>
      <c r="Z104" s="127">
        <f t="shared" si="62"/>
        <v>0</v>
      </c>
      <c r="AA104" s="127">
        <f t="shared" si="62"/>
        <v>0</v>
      </c>
      <c r="AB104" s="127">
        <f t="shared" si="62"/>
        <v>0</v>
      </c>
      <c r="AC104" s="127">
        <f t="shared" si="62"/>
        <v>0</v>
      </c>
      <c r="AD104" s="127">
        <f t="shared" si="62"/>
        <v>0</v>
      </c>
      <c r="AE104" s="127">
        <f t="shared" si="62"/>
        <v>0</v>
      </c>
      <c r="AF104" s="127">
        <f t="shared" si="62"/>
        <v>0</v>
      </c>
      <c r="AG104" s="127">
        <f t="shared" si="62"/>
        <v>0</v>
      </c>
      <c r="AH104" s="127">
        <f t="shared" si="62"/>
        <v>0</v>
      </c>
      <c r="AI104" s="127">
        <f t="shared" si="62"/>
        <v>0</v>
      </c>
      <c r="AJ104" s="127">
        <f t="shared" si="62"/>
        <v>0</v>
      </c>
      <c r="AK104" s="127">
        <f t="shared" si="62"/>
        <v>0</v>
      </c>
      <c r="AL104" s="127">
        <f t="shared" si="62"/>
        <v>0</v>
      </c>
      <c r="AM104" s="127">
        <f t="shared" si="62"/>
        <v>0</v>
      </c>
    </row>
    <row r="105" spans="2:39" ht="6" customHeight="1" x14ac:dyDescent="0.25">
      <c r="D105" s="70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</row>
    <row r="106" spans="2:39" ht="15" customHeight="1" x14ac:dyDescent="0.25">
      <c r="B106" s="406" t="s">
        <v>65</v>
      </c>
      <c r="C106" s="145" t="str">
        <f>$C$163</f>
        <v>Prešov &lt;=&gt; Kapušany pri Prešove</v>
      </c>
      <c r="D106" s="146">
        <v>0</v>
      </c>
      <c r="I106" s="127">
        <f t="shared" ref="I106:AM106" si="63">$D106*I177*I141</f>
        <v>0</v>
      </c>
      <c r="J106" s="127">
        <f t="shared" si="63"/>
        <v>0</v>
      </c>
      <c r="K106" s="127">
        <f t="shared" si="63"/>
        <v>0</v>
      </c>
      <c r="L106" s="127">
        <f t="shared" si="63"/>
        <v>0</v>
      </c>
      <c r="M106" s="127">
        <f t="shared" si="63"/>
        <v>0</v>
      </c>
      <c r="N106" s="127">
        <f t="shared" si="63"/>
        <v>0</v>
      </c>
      <c r="O106" s="127">
        <f t="shared" si="63"/>
        <v>0</v>
      </c>
      <c r="P106" s="127">
        <f t="shared" si="63"/>
        <v>0</v>
      </c>
      <c r="Q106" s="127">
        <f t="shared" si="63"/>
        <v>0</v>
      </c>
      <c r="R106" s="127">
        <f t="shared" si="63"/>
        <v>0</v>
      </c>
      <c r="S106" s="127">
        <f t="shared" si="63"/>
        <v>0</v>
      </c>
      <c r="T106" s="127">
        <f t="shared" si="63"/>
        <v>0</v>
      </c>
      <c r="U106" s="127">
        <f t="shared" si="63"/>
        <v>0</v>
      </c>
      <c r="V106" s="127">
        <f t="shared" si="63"/>
        <v>0</v>
      </c>
      <c r="W106" s="127">
        <f t="shared" si="63"/>
        <v>0</v>
      </c>
      <c r="X106" s="127">
        <f t="shared" si="63"/>
        <v>0</v>
      </c>
      <c r="Y106" s="127">
        <f t="shared" si="63"/>
        <v>0</v>
      </c>
      <c r="Z106" s="127">
        <f t="shared" si="63"/>
        <v>0</v>
      </c>
      <c r="AA106" s="127">
        <f t="shared" si="63"/>
        <v>0</v>
      </c>
      <c r="AB106" s="127">
        <f t="shared" si="63"/>
        <v>0</v>
      </c>
      <c r="AC106" s="127">
        <f t="shared" si="63"/>
        <v>0</v>
      </c>
      <c r="AD106" s="127">
        <f t="shared" si="63"/>
        <v>0</v>
      </c>
      <c r="AE106" s="127">
        <f t="shared" si="63"/>
        <v>0</v>
      </c>
      <c r="AF106" s="127">
        <f t="shared" si="63"/>
        <v>0</v>
      </c>
      <c r="AG106" s="127">
        <f t="shared" si="63"/>
        <v>0</v>
      </c>
      <c r="AH106" s="127">
        <f t="shared" si="63"/>
        <v>0</v>
      </c>
      <c r="AI106" s="127">
        <f t="shared" si="63"/>
        <v>0</v>
      </c>
      <c r="AJ106" s="127">
        <f t="shared" si="63"/>
        <v>0</v>
      </c>
      <c r="AK106" s="127">
        <f t="shared" si="63"/>
        <v>0</v>
      </c>
      <c r="AL106" s="127">
        <f t="shared" si="63"/>
        <v>0</v>
      </c>
      <c r="AM106" s="127">
        <f t="shared" si="63"/>
        <v>0</v>
      </c>
    </row>
    <row r="107" spans="2:39" ht="15" customHeight="1" x14ac:dyDescent="0.25">
      <c r="B107" s="406"/>
      <c r="C107" s="145" t="str">
        <f>$C$164</f>
        <v>Kapušany pri Prešove &lt;=&gt; Vranov nad Topľou</v>
      </c>
      <c r="D107" s="146">
        <v>0</v>
      </c>
      <c r="I107" s="127">
        <f t="shared" ref="I107:AM107" si="64">$D107*I178*I142</f>
        <v>0</v>
      </c>
      <c r="J107" s="127">
        <f t="shared" si="64"/>
        <v>0</v>
      </c>
      <c r="K107" s="127">
        <f t="shared" si="64"/>
        <v>0</v>
      </c>
      <c r="L107" s="127">
        <f t="shared" si="64"/>
        <v>0</v>
      </c>
      <c r="M107" s="127">
        <f t="shared" si="64"/>
        <v>0</v>
      </c>
      <c r="N107" s="127">
        <f t="shared" si="64"/>
        <v>0</v>
      </c>
      <c r="O107" s="127">
        <f t="shared" si="64"/>
        <v>0</v>
      </c>
      <c r="P107" s="127">
        <f t="shared" si="64"/>
        <v>0</v>
      </c>
      <c r="Q107" s="127">
        <f t="shared" si="64"/>
        <v>0</v>
      </c>
      <c r="R107" s="127">
        <f t="shared" si="64"/>
        <v>0</v>
      </c>
      <c r="S107" s="127">
        <f t="shared" si="64"/>
        <v>0</v>
      </c>
      <c r="T107" s="127">
        <f t="shared" si="64"/>
        <v>0</v>
      </c>
      <c r="U107" s="127">
        <f t="shared" si="64"/>
        <v>0</v>
      </c>
      <c r="V107" s="127">
        <f t="shared" si="64"/>
        <v>0</v>
      </c>
      <c r="W107" s="127">
        <f t="shared" si="64"/>
        <v>0</v>
      </c>
      <c r="X107" s="127">
        <f t="shared" si="64"/>
        <v>0</v>
      </c>
      <c r="Y107" s="127">
        <f t="shared" si="64"/>
        <v>0</v>
      </c>
      <c r="Z107" s="127">
        <f t="shared" si="64"/>
        <v>0</v>
      </c>
      <c r="AA107" s="127">
        <f t="shared" si="64"/>
        <v>0</v>
      </c>
      <c r="AB107" s="127">
        <f t="shared" si="64"/>
        <v>0</v>
      </c>
      <c r="AC107" s="127">
        <f t="shared" si="64"/>
        <v>0</v>
      </c>
      <c r="AD107" s="127">
        <f t="shared" si="64"/>
        <v>0</v>
      </c>
      <c r="AE107" s="127">
        <f t="shared" si="64"/>
        <v>0</v>
      </c>
      <c r="AF107" s="127">
        <f t="shared" si="64"/>
        <v>0</v>
      </c>
      <c r="AG107" s="127">
        <f t="shared" si="64"/>
        <v>0</v>
      </c>
      <c r="AH107" s="127">
        <f t="shared" si="64"/>
        <v>0</v>
      </c>
      <c r="AI107" s="127">
        <f t="shared" si="64"/>
        <v>0</v>
      </c>
      <c r="AJ107" s="127">
        <f t="shared" si="64"/>
        <v>0</v>
      </c>
      <c r="AK107" s="127">
        <f t="shared" si="64"/>
        <v>0</v>
      </c>
      <c r="AL107" s="127">
        <f t="shared" si="64"/>
        <v>0</v>
      </c>
      <c r="AM107" s="127">
        <f t="shared" si="64"/>
        <v>0</v>
      </c>
    </row>
    <row r="108" spans="2:39" ht="15" customHeight="1" x14ac:dyDescent="0.25">
      <c r="B108" s="406"/>
      <c r="C108" s="145" t="str">
        <f>$C$165</f>
        <v>Vranov nad Topľou &lt;=&gt; Strážske</v>
      </c>
      <c r="D108" s="146">
        <v>0</v>
      </c>
      <c r="I108" s="127">
        <f t="shared" ref="I108:AM108" si="65">$D108*I179*I143</f>
        <v>0</v>
      </c>
      <c r="J108" s="127">
        <f t="shared" si="65"/>
        <v>0</v>
      </c>
      <c r="K108" s="127">
        <f t="shared" si="65"/>
        <v>0</v>
      </c>
      <c r="L108" s="127">
        <f t="shared" si="65"/>
        <v>0</v>
      </c>
      <c r="M108" s="127">
        <f t="shared" si="65"/>
        <v>0</v>
      </c>
      <c r="N108" s="127">
        <f t="shared" si="65"/>
        <v>0</v>
      </c>
      <c r="O108" s="127">
        <f t="shared" si="65"/>
        <v>0</v>
      </c>
      <c r="P108" s="127">
        <f t="shared" si="65"/>
        <v>0</v>
      </c>
      <c r="Q108" s="127">
        <f t="shared" si="65"/>
        <v>0</v>
      </c>
      <c r="R108" s="127">
        <f t="shared" si="65"/>
        <v>0</v>
      </c>
      <c r="S108" s="127">
        <f t="shared" si="65"/>
        <v>0</v>
      </c>
      <c r="T108" s="127">
        <f t="shared" si="65"/>
        <v>0</v>
      </c>
      <c r="U108" s="127">
        <f t="shared" si="65"/>
        <v>0</v>
      </c>
      <c r="V108" s="127">
        <f t="shared" si="65"/>
        <v>0</v>
      </c>
      <c r="W108" s="127">
        <f t="shared" si="65"/>
        <v>0</v>
      </c>
      <c r="X108" s="127">
        <f t="shared" si="65"/>
        <v>0</v>
      </c>
      <c r="Y108" s="127">
        <f t="shared" si="65"/>
        <v>0</v>
      </c>
      <c r="Z108" s="127">
        <f t="shared" si="65"/>
        <v>0</v>
      </c>
      <c r="AA108" s="127">
        <f t="shared" si="65"/>
        <v>0</v>
      </c>
      <c r="AB108" s="127">
        <f t="shared" si="65"/>
        <v>0</v>
      </c>
      <c r="AC108" s="127">
        <f t="shared" si="65"/>
        <v>0</v>
      </c>
      <c r="AD108" s="127">
        <f t="shared" si="65"/>
        <v>0</v>
      </c>
      <c r="AE108" s="127">
        <f t="shared" si="65"/>
        <v>0</v>
      </c>
      <c r="AF108" s="127">
        <f t="shared" si="65"/>
        <v>0</v>
      </c>
      <c r="AG108" s="127">
        <f t="shared" si="65"/>
        <v>0</v>
      </c>
      <c r="AH108" s="127">
        <f t="shared" si="65"/>
        <v>0</v>
      </c>
      <c r="AI108" s="127">
        <f t="shared" si="65"/>
        <v>0</v>
      </c>
      <c r="AJ108" s="127">
        <f t="shared" si="65"/>
        <v>0</v>
      </c>
      <c r="AK108" s="127">
        <f t="shared" si="65"/>
        <v>0</v>
      </c>
      <c r="AL108" s="127">
        <f t="shared" si="65"/>
        <v>0</v>
      </c>
      <c r="AM108" s="127">
        <f t="shared" si="65"/>
        <v>0</v>
      </c>
    </row>
    <row r="109" spans="2:39" ht="15" customHeight="1" x14ac:dyDescent="0.25">
      <c r="B109" s="406"/>
      <c r="C109" s="147"/>
      <c r="D109" s="148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</row>
    <row r="110" spans="2:39" ht="15" customHeight="1" x14ac:dyDescent="0.25">
      <c r="B110" s="406"/>
      <c r="C110" s="145" t="str">
        <f>$C$167</f>
        <v>Kapušany pri Prešove &lt;=&gt; Raslavice</v>
      </c>
      <c r="D110" s="146">
        <v>0</v>
      </c>
      <c r="I110" s="127">
        <f t="shared" ref="I110:AM110" si="66">$D110*I181*I145</f>
        <v>0</v>
      </c>
      <c r="J110" s="127">
        <f t="shared" si="66"/>
        <v>0</v>
      </c>
      <c r="K110" s="127">
        <f t="shared" si="66"/>
        <v>0</v>
      </c>
      <c r="L110" s="127">
        <f t="shared" si="66"/>
        <v>0</v>
      </c>
      <c r="M110" s="127">
        <f t="shared" si="66"/>
        <v>0</v>
      </c>
      <c r="N110" s="127">
        <f t="shared" si="66"/>
        <v>0</v>
      </c>
      <c r="O110" s="127">
        <f t="shared" si="66"/>
        <v>0</v>
      </c>
      <c r="P110" s="127">
        <f t="shared" si="66"/>
        <v>0</v>
      </c>
      <c r="Q110" s="127">
        <f t="shared" si="66"/>
        <v>0</v>
      </c>
      <c r="R110" s="127">
        <f t="shared" si="66"/>
        <v>0</v>
      </c>
      <c r="S110" s="127">
        <f t="shared" si="66"/>
        <v>0</v>
      </c>
      <c r="T110" s="127">
        <f t="shared" si="66"/>
        <v>0</v>
      </c>
      <c r="U110" s="127">
        <f t="shared" si="66"/>
        <v>0</v>
      </c>
      <c r="V110" s="127">
        <f t="shared" si="66"/>
        <v>0</v>
      </c>
      <c r="W110" s="127">
        <f t="shared" si="66"/>
        <v>0</v>
      </c>
      <c r="X110" s="127">
        <f t="shared" si="66"/>
        <v>0</v>
      </c>
      <c r="Y110" s="127">
        <f t="shared" si="66"/>
        <v>0</v>
      </c>
      <c r="Z110" s="127">
        <f t="shared" si="66"/>
        <v>0</v>
      </c>
      <c r="AA110" s="127">
        <f t="shared" si="66"/>
        <v>0</v>
      </c>
      <c r="AB110" s="127">
        <f t="shared" si="66"/>
        <v>0</v>
      </c>
      <c r="AC110" s="127">
        <f t="shared" si="66"/>
        <v>0</v>
      </c>
      <c r="AD110" s="127">
        <f t="shared" si="66"/>
        <v>0</v>
      </c>
      <c r="AE110" s="127">
        <f t="shared" si="66"/>
        <v>0</v>
      </c>
      <c r="AF110" s="127">
        <f t="shared" si="66"/>
        <v>0</v>
      </c>
      <c r="AG110" s="127">
        <f t="shared" si="66"/>
        <v>0</v>
      </c>
      <c r="AH110" s="127">
        <f t="shared" si="66"/>
        <v>0</v>
      </c>
      <c r="AI110" s="127">
        <f t="shared" si="66"/>
        <v>0</v>
      </c>
      <c r="AJ110" s="127">
        <f t="shared" si="66"/>
        <v>0</v>
      </c>
      <c r="AK110" s="127">
        <f t="shared" si="66"/>
        <v>0</v>
      </c>
      <c r="AL110" s="127">
        <f t="shared" si="66"/>
        <v>0</v>
      </c>
      <c r="AM110" s="127">
        <f t="shared" si="66"/>
        <v>0</v>
      </c>
    </row>
    <row r="111" spans="2:39" ht="3.95" customHeight="1" x14ac:dyDescent="0.25"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</row>
    <row r="112" spans="2:39" ht="15" customHeight="1" x14ac:dyDescent="0.25">
      <c r="B112" s="406" t="s">
        <v>70</v>
      </c>
      <c r="C112" s="145" t="str">
        <f>$C$163</f>
        <v>Prešov &lt;=&gt; Kapušany pri Prešove</v>
      </c>
      <c r="D112" s="146">
        <v>0</v>
      </c>
      <c r="I112" s="127">
        <f t="shared" ref="I112:AM112" si="67">$D112*I141*I199</f>
        <v>0</v>
      </c>
      <c r="J112" s="127">
        <f t="shared" si="67"/>
        <v>0</v>
      </c>
      <c r="K112" s="127">
        <f t="shared" si="67"/>
        <v>0</v>
      </c>
      <c r="L112" s="127">
        <f t="shared" si="67"/>
        <v>0</v>
      </c>
      <c r="M112" s="127">
        <f t="shared" si="67"/>
        <v>0</v>
      </c>
      <c r="N112" s="127">
        <f t="shared" si="67"/>
        <v>0</v>
      </c>
      <c r="O112" s="127">
        <f t="shared" si="67"/>
        <v>0</v>
      </c>
      <c r="P112" s="127">
        <f t="shared" si="67"/>
        <v>0</v>
      </c>
      <c r="Q112" s="127">
        <f t="shared" si="67"/>
        <v>0</v>
      </c>
      <c r="R112" s="127">
        <f t="shared" si="67"/>
        <v>0</v>
      </c>
      <c r="S112" s="127">
        <f t="shared" si="67"/>
        <v>0</v>
      </c>
      <c r="T112" s="127">
        <f t="shared" si="67"/>
        <v>0</v>
      </c>
      <c r="U112" s="127">
        <f t="shared" si="67"/>
        <v>0</v>
      </c>
      <c r="V112" s="127">
        <f t="shared" si="67"/>
        <v>0</v>
      </c>
      <c r="W112" s="127">
        <f t="shared" si="67"/>
        <v>0</v>
      </c>
      <c r="X112" s="127">
        <f t="shared" si="67"/>
        <v>0</v>
      </c>
      <c r="Y112" s="127">
        <f t="shared" si="67"/>
        <v>0</v>
      </c>
      <c r="Z112" s="127">
        <f t="shared" si="67"/>
        <v>0</v>
      </c>
      <c r="AA112" s="127">
        <f t="shared" si="67"/>
        <v>0</v>
      </c>
      <c r="AB112" s="127">
        <f t="shared" si="67"/>
        <v>0</v>
      </c>
      <c r="AC112" s="127">
        <f t="shared" si="67"/>
        <v>0</v>
      </c>
      <c r="AD112" s="127">
        <f t="shared" si="67"/>
        <v>0</v>
      </c>
      <c r="AE112" s="127">
        <f t="shared" si="67"/>
        <v>0</v>
      </c>
      <c r="AF112" s="127">
        <f t="shared" si="67"/>
        <v>0</v>
      </c>
      <c r="AG112" s="127">
        <f t="shared" si="67"/>
        <v>0</v>
      </c>
      <c r="AH112" s="127">
        <f t="shared" si="67"/>
        <v>0</v>
      </c>
      <c r="AI112" s="127">
        <f t="shared" si="67"/>
        <v>0</v>
      </c>
      <c r="AJ112" s="127">
        <f t="shared" si="67"/>
        <v>0</v>
      </c>
      <c r="AK112" s="127">
        <f t="shared" si="67"/>
        <v>0</v>
      </c>
      <c r="AL112" s="127">
        <f t="shared" si="67"/>
        <v>0</v>
      </c>
      <c r="AM112" s="127">
        <f t="shared" si="67"/>
        <v>0</v>
      </c>
    </row>
    <row r="113" spans="2:39" ht="15" customHeight="1" x14ac:dyDescent="0.25">
      <c r="B113" s="406"/>
      <c r="C113" s="145" t="str">
        <f>$C$164</f>
        <v>Kapušany pri Prešove &lt;=&gt; Vranov nad Topľou</v>
      </c>
      <c r="D113" s="146">
        <v>0</v>
      </c>
      <c r="I113" s="127">
        <f t="shared" ref="I113:AM113" si="68">$D113*I142*I200</f>
        <v>0</v>
      </c>
      <c r="J113" s="127">
        <f t="shared" si="68"/>
        <v>0</v>
      </c>
      <c r="K113" s="127">
        <f t="shared" si="68"/>
        <v>0</v>
      </c>
      <c r="L113" s="127">
        <f t="shared" si="68"/>
        <v>0</v>
      </c>
      <c r="M113" s="127">
        <f t="shared" si="68"/>
        <v>0</v>
      </c>
      <c r="N113" s="127">
        <f t="shared" si="68"/>
        <v>0</v>
      </c>
      <c r="O113" s="127">
        <f t="shared" si="68"/>
        <v>0</v>
      </c>
      <c r="P113" s="127">
        <f t="shared" si="68"/>
        <v>0</v>
      </c>
      <c r="Q113" s="127">
        <f t="shared" si="68"/>
        <v>0</v>
      </c>
      <c r="R113" s="127">
        <f t="shared" si="68"/>
        <v>0</v>
      </c>
      <c r="S113" s="127">
        <f t="shared" si="68"/>
        <v>0</v>
      </c>
      <c r="T113" s="127">
        <f t="shared" si="68"/>
        <v>0</v>
      </c>
      <c r="U113" s="127">
        <f t="shared" si="68"/>
        <v>0</v>
      </c>
      <c r="V113" s="127">
        <f t="shared" si="68"/>
        <v>0</v>
      </c>
      <c r="W113" s="127">
        <f t="shared" si="68"/>
        <v>0</v>
      </c>
      <c r="X113" s="127">
        <f t="shared" si="68"/>
        <v>0</v>
      </c>
      <c r="Y113" s="127">
        <f t="shared" si="68"/>
        <v>0</v>
      </c>
      <c r="Z113" s="127">
        <f t="shared" si="68"/>
        <v>0</v>
      </c>
      <c r="AA113" s="127">
        <f t="shared" si="68"/>
        <v>0</v>
      </c>
      <c r="AB113" s="127">
        <f t="shared" si="68"/>
        <v>0</v>
      </c>
      <c r="AC113" s="127">
        <f t="shared" si="68"/>
        <v>0</v>
      </c>
      <c r="AD113" s="127">
        <f t="shared" si="68"/>
        <v>0</v>
      </c>
      <c r="AE113" s="127">
        <f t="shared" si="68"/>
        <v>0</v>
      </c>
      <c r="AF113" s="127">
        <f t="shared" si="68"/>
        <v>0</v>
      </c>
      <c r="AG113" s="127">
        <f t="shared" si="68"/>
        <v>0</v>
      </c>
      <c r="AH113" s="127">
        <f t="shared" si="68"/>
        <v>0</v>
      </c>
      <c r="AI113" s="127">
        <f t="shared" si="68"/>
        <v>0</v>
      </c>
      <c r="AJ113" s="127">
        <f t="shared" si="68"/>
        <v>0</v>
      </c>
      <c r="AK113" s="127">
        <f t="shared" si="68"/>
        <v>0</v>
      </c>
      <c r="AL113" s="127">
        <f t="shared" si="68"/>
        <v>0</v>
      </c>
      <c r="AM113" s="127">
        <f t="shared" si="68"/>
        <v>0</v>
      </c>
    </row>
    <row r="114" spans="2:39" ht="15" customHeight="1" x14ac:dyDescent="0.25">
      <c r="B114" s="406"/>
      <c r="C114" s="145" t="str">
        <f>$C$165</f>
        <v>Vranov nad Topľou &lt;=&gt; Strážske</v>
      </c>
      <c r="D114" s="146">
        <v>0</v>
      </c>
      <c r="I114" s="127">
        <f t="shared" ref="I114:AM114" si="69">$D114*I143*I201</f>
        <v>0</v>
      </c>
      <c r="J114" s="127">
        <f t="shared" si="69"/>
        <v>0</v>
      </c>
      <c r="K114" s="127">
        <f t="shared" si="69"/>
        <v>0</v>
      </c>
      <c r="L114" s="127">
        <f t="shared" si="69"/>
        <v>0</v>
      </c>
      <c r="M114" s="127">
        <f t="shared" si="69"/>
        <v>0</v>
      </c>
      <c r="N114" s="127">
        <f t="shared" si="69"/>
        <v>0</v>
      </c>
      <c r="O114" s="127">
        <f t="shared" si="69"/>
        <v>0</v>
      </c>
      <c r="P114" s="127">
        <f t="shared" si="69"/>
        <v>0</v>
      </c>
      <c r="Q114" s="127">
        <f t="shared" si="69"/>
        <v>0</v>
      </c>
      <c r="R114" s="127">
        <f t="shared" si="69"/>
        <v>0</v>
      </c>
      <c r="S114" s="127">
        <f t="shared" si="69"/>
        <v>0</v>
      </c>
      <c r="T114" s="127">
        <f t="shared" si="69"/>
        <v>0</v>
      </c>
      <c r="U114" s="127">
        <f t="shared" si="69"/>
        <v>0</v>
      </c>
      <c r="V114" s="127">
        <f t="shared" si="69"/>
        <v>0</v>
      </c>
      <c r="W114" s="127">
        <f t="shared" si="69"/>
        <v>0</v>
      </c>
      <c r="X114" s="127">
        <f t="shared" si="69"/>
        <v>0</v>
      </c>
      <c r="Y114" s="127">
        <f t="shared" si="69"/>
        <v>0</v>
      </c>
      <c r="Z114" s="127">
        <f t="shared" si="69"/>
        <v>0</v>
      </c>
      <c r="AA114" s="127">
        <f t="shared" si="69"/>
        <v>0</v>
      </c>
      <c r="AB114" s="127">
        <f t="shared" si="69"/>
        <v>0</v>
      </c>
      <c r="AC114" s="127">
        <f t="shared" si="69"/>
        <v>0</v>
      </c>
      <c r="AD114" s="127">
        <f t="shared" si="69"/>
        <v>0</v>
      </c>
      <c r="AE114" s="127">
        <f t="shared" si="69"/>
        <v>0</v>
      </c>
      <c r="AF114" s="127">
        <f t="shared" si="69"/>
        <v>0</v>
      </c>
      <c r="AG114" s="127">
        <f t="shared" si="69"/>
        <v>0</v>
      </c>
      <c r="AH114" s="127">
        <f t="shared" si="69"/>
        <v>0</v>
      </c>
      <c r="AI114" s="127">
        <f t="shared" si="69"/>
        <v>0</v>
      </c>
      <c r="AJ114" s="127">
        <f t="shared" si="69"/>
        <v>0</v>
      </c>
      <c r="AK114" s="127">
        <f t="shared" si="69"/>
        <v>0</v>
      </c>
      <c r="AL114" s="127">
        <f t="shared" si="69"/>
        <v>0</v>
      </c>
      <c r="AM114" s="127">
        <f t="shared" si="69"/>
        <v>0</v>
      </c>
    </row>
    <row r="115" spans="2:39" ht="15" customHeight="1" x14ac:dyDescent="0.25">
      <c r="B115" s="406"/>
      <c r="C115" s="147"/>
      <c r="D115" s="148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</row>
    <row r="116" spans="2:39" ht="15" customHeight="1" x14ac:dyDescent="0.25">
      <c r="B116" s="406"/>
      <c r="C116" s="145" t="str">
        <f>$C$167</f>
        <v>Kapušany pri Prešove &lt;=&gt; Raslavice</v>
      </c>
      <c r="D116" s="146">
        <v>0</v>
      </c>
      <c r="I116" s="127">
        <f t="shared" ref="I116:AM116" si="70">$D116*I145*I203</f>
        <v>0</v>
      </c>
      <c r="J116" s="127">
        <f t="shared" si="70"/>
        <v>0</v>
      </c>
      <c r="K116" s="127">
        <f t="shared" si="70"/>
        <v>0</v>
      </c>
      <c r="L116" s="127">
        <f t="shared" si="70"/>
        <v>0</v>
      </c>
      <c r="M116" s="127">
        <f t="shared" si="70"/>
        <v>0</v>
      </c>
      <c r="N116" s="127">
        <f t="shared" si="70"/>
        <v>0</v>
      </c>
      <c r="O116" s="127">
        <f t="shared" si="70"/>
        <v>0</v>
      </c>
      <c r="P116" s="127">
        <f t="shared" si="70"/>
        <v>0</v>
      </c>
      <c r="Q116" s="127">
        <f t="shared" si="70"/>
        <v>0</v>
      </c>
      <c r="R116" s="127">
        <f t="shared" si="70"/>
        <v>0</v>
      </c>
      <c r="S116" s="127">
        <f t="shared" si="70"/>
        <v>0</v>
      </c>
      <c r="T116" s="127">
        <f t="shared" si="70"/>
        <v>0</v>
      </c>
      <c r="U116" s="127">
        <f t="shared" si="70"/>
        <v>0</v>
      </c>
      <c r="V116" s="127">
        <f t="shared" si="70"/>
        <v>0</v>
      </c>
      <c r="W116" s="127">
        <f t="shared" si="70"/>
        <v>0</v>
      </c>
      <c r="X116" s="127">
        <f t="shared" si="70"/>
        <v>0</v>
      </c>
      <c r="Y116" s="127">
        <f t="shared" si="70"/>
        <v>0</v>
      </c>
      <c r="Z116" s="127">
        <f t="shared" si="70"/>
        <v>0</v>
      </c>
      <c r="AA116" s="127">
        <f t="shared" si="70"/>
        <v>0</v>
      </c>
      <c r="AB116" s="127">
        <f t="shared" si="70"/>
        <v>0</v>
      </c>
      <c r="AC116" s="127">
        <f t="shared" si="70"/>
        <v>0</v>
      </c>
      <c r="AD116" s="127">
        <f t="shared" si="70"/>
        <v>0</v>
      </c>
      <c r="AE116" s="127">
        <f t="shared" si="70"/>
        <v>0</v>
      </c>
      <c r="AF116" s="127">
        <f t="shared" si="70"/>
        <v>0</v>
      </c>
      <c r="AG116" s="127">
        <f t="shared" si="70"/>
        <v>0</v>
      </c>
      <c r="AH116" s="127">
        <f t="shared" si="70"/>
        <v>0</v>
      </c>
      <c r="AI116" s="127">
        <f t="shared" si="70"/>
        <v>0</v>
      </c>
      <c r="AJ116" s="127">
        <f t="shared" si="70"/>
        <v>0</v>
      </c>
      <c r="AK116" s="127">
        <f t="shared" si="70"/>
        <v>0</v>
      </c>
      <c r="AL116" s="127">
        <f t="shared" si="70"/>
        <v>0</v>
      </c>
      <c r="AM116" s="127">
        <f t="shared" si="70"/>
        <v>0</v>
      </c>
    </row>
    <row r="117" spans="2:39" ht="33" customHeight="1" thickBot="1" x14ac:dyDescent="0.3"/>
    <row r="118" spans="2:39" ht="29.25" thickBot="1" x14ac:dyDescent="0.3">
      <c r="B118" s="409" t="s">
        <v>76</v>
      </c>
      <c r="C118" s="410"/>
      <c r="D118" s="411"/>
      <c r="I118" s="154">
        <f t="shared" ref="I118:AM118" si="71">SUM(I120:I136)</f>
        <v>612996</v>
      </c>
      <c r="J118" s="154">
        <f t="shared" si="71"/>
        <v>612996</v>
      </c>
      <c r="K118" s="154">
        <f t="shared" si="71"/>
        <v>612996</v>
      </c>
      <c r="L118" s="154">
        <f t="shared" si="71"/>
        <v>612996</v>
      </c>
      <c r="M118" s="154">
        <f t="shared" si="71"/>
        <v>612996</v>
      </c>
      <c r="N118" s="154">
        <f t="shared" si="71"/>
        <v>612996</v>
      </c>
      <c r="O118" s="154">
        <f t="shared" si="71"/>
        <v>612996</v>
      </c>
      <c r="P118" s="154">
        <f t="shared" si="71"/>
        <v>612996</v>
      </c>
      <c r="Q118" s="154">
        <f t="shared" si="71"/>
        <v>612996</v>
      </c>
      <c r="R118" s="154">
        <f t="shared" si="71"/>
        <v>612996</v>
      </c>
      <c r="S118" s="154">
        <f t="shared" si="71"/>
        <v>612996</v>
      </c>
      <c r="T118" s="154">
        <f t="shared" si="71"/>
        <v>612996</v>
      </c>
      <c r="U118" s="154">
        <f t="shared" si="71"/>
        <v>612996</v>
      </c>
      <c r="V118" s="154">
        <f t="shared" si="71"/>
        <v>612996</v>
      </c>
      <c r="W118" s="154">
        <f t="shared" si="71"/>
        <v>612996</v>
      </c>
      <c r="X118" s="154">
        <f t="shared" si="71"/>
        <v>612996</v>
      </c>
      <c r="Y118" s="154">
        <f t="shared" si="71"/>
        <v>612996</v>
      </c>
      <c r="Z118" s="154">
        <f t="shared" si="71"/>
        <v>612996</v>
      </c>
      <c r="AA118" s="154">
        <f t="shared" si="71"/>
        <v>612996</v>
      </c>
      <c r="AB118" s="154">
        <f t="shared" si="71"/>
        <v>612996</v>
      </c>
      <c r="AC118" s="154">
        <f t="shared" si="71"/>
        <v>612996</v>
      </c>
      <c r="AD118" s="154">
        <f t="shared" si="71"/>
        <v>612996</v>
      </c>
      <c r="AE118" s="154">
        <f t="shared" si="71"/>
        <v>612996</v>
      </c>
      <c r="AF118" s="154">
        <f t="shared" si="71"/>
        <v>612996</v>
      </c>
      <c r="AG118" s="154">
        <f t="shared" si="71"/>
        <v>612996</v>
      </c>
      <c r="AH118" s="154">
        <f t="shared" si="71"/>
        <v>612996</v>
      </c>
      <c r="AI118" s="154">
        <f t="shared" si="71"/>
        <v>612996</v>
      </c>
      <c r="AJ118" s="154">
        <f t="shared" si="71"/>
        <v>612996</v>
      </c>
      <c r="AK118" s="154">
        <f t="shared" si="71"/>
        <v>612996</v>
      </c>
      <c r="AL118" s="154">
        <f t="shared" si="71"/>
        <v>612996</v>
      </c>
      <c r="AM118" s="154">
        <f t="shared" si="71"/>
        <v>612996</v>
      </c>
    </row>
    <row r="119" spans="2:39" ht="24" x14ac:dyDescent="0.25">
      <c r="B119" s="408" t="s">
        <v>87</v>
      </c>
      <c r="C119" s="408"/>
      <c r="D119" s="151" t="s">
        <v>75</v>
      </c>
    </row>
    <row r="120" spans="2:39" x14ac:dyDescent="0.25">
      <c r="B120" s="407" t="s">
        <v>64</v>
      </c>
      <c r="C120" s="149" t="str">
        <f>$C$163</f>
        <v>Prešov &lt;=&gt; Kapušany pri Prešove</v>
      </c>
      <c r="D120" s="150">
        <f>D132</f>
        <v>10</v>
      </c>
      <c r="I120" s="127">
        <f t="shared" ref="I120:AM120" si="72">$D120*I163</f>
        <v>82280</v>
      </c>
      <c r="J120" s="127">
        <f t="shared" si="72"/>
        <v>82280</v>
      </c>
      <c r="K120" s="127">
        <f t="shared" si="72"/>
        <v>82280</v>
      </c>
      <c r="L120" s="127">
        <f t="shared" si="72"/>
        <v>82280</v>
      </c>
      <c r="M120" s="127">
        <f t="shared" si="72"/>
        <v>82280</v>
      </c>
      <c r="N120" s="127">
        <f t="shared" si="72"/>
        <v>82280</v>
      </c>
      <c r="O120" s="127">
        <f t="shared" si="72"/>
        <v>82280</v>
      </c>
      <c r="P120" s="127">
        <f t="shared" si="72"/>
        <v>82280</v>
      </c>
      <c r="Q120" s="127">
        <f t="shared" si="72"/>
        <v>82280</v>
      </c>
      <c r="R120" s="127">
        <f t="shared" si="72"/>
        <v>82280</v>
      </c>
      <c r="S120" s="127">
        <f t="shared" si="72"/>
        <v>82280</v>
      </c>
      <c r="T120" s="127">
        <f t="shared" si="72"/>
        <v>82280</v>
      </c>
      <c r="U120" s="127">
        <f t="shared" si="72"/>
        <v>82280</v>
      </c>
      <c r="V120" s="127">
        <f t="shared" si="72"/>
        <v>82280</v>
      </c>
      <c r="W120" s="127">
        <f t="shared" si="72"/>
        <v>82280</v>
      </c>
      <c r="X120" s="127">
        <f t="shared" si="72"/>
        <v>82280</v>
      </c>
      <c r="Y120" s="127">
        <f t="shared" si="72"/>
        <v>82280</v>
      </c>
      <c r="Z120" s="127">
        <f t="shared" si="72"/>
        <v>82280</v>
      </c>
      <c r="AA120" s="127">
        <f t="shared" si="72"/>
        <v>82280</v>
      </c>
      <c r="AB120" s="127">
        <f t="shared" si="72"/>
        <v>82280</v>
      </c>
      <c r="AC120" s="127">
        <f t="shared" si="72"/>
        <v>82280</v>
      </c>
      <c r="AD120" s="127">
        <f t="shared" si="72"/>
        <v>82280</v>
      </c>
      <c r="AE120" s="127">
        <f t="shared" si="72"/>
        <v>82280</v>
      </c>
      <c r="AF120" s="127">
        <f t="shared" si="72"/>
        <v>82280</v>
      </c>
      <c r="AG120" s="127">
        <f t="shared" si="72"/>
        <v>82280</v>
      </c>
      <c r="AH120" s="127">
        <f t="shared" si="72"/>
        <v>82280</v>
      </c>
      <c r="AI120" s="127">
        <f t="shared" si="72"/>
        <v>82280</v>
      </c>
      <c r="AJ120" s="127">
        <f t="shared" si="72"/>
        <v>82280</v>
      </c>
      <c r="AK120" s="127">
        <f t="shared" si="72"/>
        <v>82280</v>
      </c>
      <c r="AL120" s="127">
        <f t="shared" si="72"/>
        <v>82280</v>
      </c>
      <c r="AM120" s="127">
        <f t="shared" si="72"/>
        <v>82280</v>
      </c>
    </row>
    <row r="121" spans="2:39" x14ac:dyDescent="0.25">
      <c r="B121" s="406"/>
      <c r="C121" s="145" t="str">
        <f>$C$164</f>
        <v>Kapušany pri Prešove &lt;=&gt; Vranov nad Topľou</v>
      </c>
      <c r="D121" s="146">
        <f t="shared" ref="D121:D122" si="73">D133</f>
        <v>36</v>
      </c>
      <c r="I121" s="127">
        <f t="shared" ref="I121:AM121" si="74">$D121*I164</f>
        <v>296208</v>
      </c>
      <c r="J121" s="127">
        <f t="shared" si="74"/>
        <v>296208</v>
      </c>
      <c r="K121" s="127">
        <f t="shared" si="74"/>
        <v>296208</v>
      </c>
      <c r="L121" s="127">
        <f t="shared" si="74"/>
        <v>296208</v>
      </c>
      <c r="M121" s="127">
        <f t="shared" si="74"/>
        <v>296208</v>
      </c>
      <c r="N121" s="127">
        <f t="shared" si="74"/>
        <v>296208</v>
      </c>
      <c r="O121" s="127">
        <f t="shared" si="74"/>
        <v>296208</v>
      </c>
      <c r="P121" s="127">
        <f t="shared" si="74"/>
        <v>296208</v>
      </c>
      <c r="Q121" s="127">
        <f t="shared" si="74"/>
        <v>296208</v>
      </c>
      <c r="R121" s="127">
        <f t="shared" si="74"/>
        <v>296208</v>
      </c>
      <c r="S121" s="127">
        <f t="shared" si="74"/>
        <v>296208</v>
      </c>
      <c r="T121" s="127">
        <f t="shared" si="74"/>
        <v>296208</v>
      </c>
      <c r="U121" s="127">
        <f t="shared" si="74"/>
        <v>296208</v>
      </c>
      <c r="V121" s="127">
        <f t="shared" si="74"/>
        <v>296208</v>
      </c>
      <c r="W121" s="127">
        <f t="shared" si="74"/>
        <v>296208</v>
      </c>
      <c r="X121" s="127">
        <f t="shared" si="74"/>
        <v>296208</v>
      </c>
      <c r="Y121" s="127">
        <f t="shared" si="74"/>
        <v>296208</v>
      </c>
      <c r="Z121" s="127">
        <f t="shared" si="74"/>
        <v>296208</v>
      </c>
      <c r="AA121" s="127">
        <f t="shared" si="74"/>
        <v>296208</v>
      </c>
      <c r="AB121" s="127">
        <f t="shared" si="74"/>
        <v>296208</v>
      </c>
      <c r="AC121" s="127">
        <f t="shared" si="74"/>
        <v>296208</v>
      </c>
      <c r="AD121" s="127">
        <f t="shared" si="74"/>
        <v>296208</v>
      </c>
      <c r="AE121" s="127">
        <f t="shared" si="74"/>
        <v>296208</v>
      </c>
      <c r="AF121" s="127">
        <f t="shared" si="74"/>
        <v>296208</v>
      </c>
      <c r="AG121" s="127">
        <f t="shared" si="74"/>
        <v>296208</v>
      </c>
      <c r="AH121" s="127">
        <f t="shared" si="74"/>
        <v>296208</v>
      </c>
      <c r="AI121" s="127">
        <f t="shared" si="74"/>
        <v>296208</v>
      </c>
      <c r="AJ121" s="127">
        <f t="shared" si="74"/>
        <v>296208</v>
      </c>
      <c r="AK121" s="127">
        <f t="shared" si="74"/>
        <v>296208</v>
      </c>
      <c r="AL121" s="127">
        <f t="shared" si="74"/>
        <v>296208</v>
      </c>
      <c r="AM121" s="127">
        <f t="shared" si="74"/>
        <v>296208</v>
      </c>
    </row>
    <row r="122" spans="2:39" x14ac:dyDescent="0.25">
      <c r="B122" s="406"/>
      <c r="C122" s="145" t="str">
        <f>$C$165</f>
        <v>Vranov nad Topľou &lt;=&gt; Strážske</v>
      </c>
      <c r="D122" s="146">
        <f t="shared" si="73"/>
        <v>15</v>
      </c>
      <c r="I122" s="127">
        <f t="shared" ref="I122:AM122" si="75">$D122*I165</f>
        <v>112500</v>
      </c>
      <c r="J122" s="127">
        <f t="shared" si="75"/>
        <v>112500</v>
      </c>
      <c r="K122" s="127">
        <f t="shared" si="75"/>
        <v>112500</v>
      </c>
      <c r="L122" s="127">
        <f t="shared" si="75"/>
        <v>112500</v>
      </c>
      <c r="M122" s="127">
        <f t="shared" si="75"/>
        <v>112500</v>
      </c>
      <c r="N122" s="127">
        <f t="shared" si="75"/>
        <v>112500</v>
      </c>
      <c r="O122" s="127">
        <f t="shared" si="75"/>
        <v>112500</v>
      </c>
      <c r="P122" s="127">
        <f t="shared" si="75"/>
        <v>112500</v>
      </c>
      <c r="Q122" s="127">
        <f t="shared" si="75"/>
        <v>112500</v>
      </c>
      <c r="R122" s="127">
        <f t="shared" si="75"/>
        <v>112500</v>
      </c>
      <c r="S122" s="127">
        <f t="shared" si="75"/>
        <v>112500</v>
      </c>
      <c r="T122" s="127">
        <f t="shared" si="75"/>
        <v>112500</v>
      </c>
      <c r="U122" s="127">
        <f t="shared" si="75"/>
        <v>112500</v>
      </c>
      <c r="V122" s="127">
        <f t="shared" si="75"/>
        <v>112500</v>
      </c>
      <c r="W122" s="127">
        <f t="shared" si="75"/>
        <v>112500</v>
      </c>
      <c r="X122" s="127">
        <f t="shared" si="75"/>
        <v>112500</v>
      </c>
      <c r="Y122" s="127">
        <f t="shared" si="75"/>
        <v>112500</v>
      </c>
      <c r="Z122" s="127">
        <f t="shared" si="75"/>
        <v>112500</v>
      </c>
      <c r="AA122" s="127">
        <f t="shared" si="75"/>
        <v>112500</v>
      </c>
      <c r="AB122" s="127">
        <f t="shared" si="75"/>
        <v>112500</v>
      </c>
      <c r="AC122" s="127">
        <f t="shared" si="75"/>
        <v>112500</v>
      </c>
      <c r="AD122" s="127">
        <f t="shared" si="75"/>
        <v>112500</v>
      </c>
      <c r="AE122" s="127">
        <f t="shared" si="75"/>
        <v>112500</v>
      </c>
      <c r="AF122" s="127">
        <f t="shared" si="75"/>
        <v>112500</v>
      </c>
      <c r="AG122" s="127">
        <f t="shared" si="75"/>
        <v>112500</v>
      </c>
      <c r="AH122" s="127">
        <f t="shared" si="75"/>
        <v>112500</v>
      </c>
      <c r="AI122" s="127">
        <f t="shared" si="75"/>
        <v>112500</v>
      </c>
      <c r="AJ122" s="127">
        <f t="shared" si="75"/>
        <v>112500</v>
      </c>
      <c r="AK122" s="127">
        <f t="shared" si="75"/>
        <v>112500</v>
      </c>
      <c r="AL122" s="127">
        <f t="shared" si="75"/>
        <v>112500</v>
      </c>
      <c r="AM122" s="127">
        <f t="shared" si="75"/>
        <v>112500</v>
      </c>
    </row>
    <row r="123" spans="2:39" x14ac:dyDescent="0.25">
      <c r="B123" s="406"/>
      <c r="C123" s="147"/>
      <c r="D123" s="148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</row>
    <row r="124" spans="2:39" x14ac:dyDescent="0.25">
      <c r="B124" s="406"/>
      <c r="C124" s="145" t="str">
        <f>$C$167</f>
        <v>Kapušany pri Prešove &lt;=&gt; Raslavice</v>
      </c>
      <c r="D124" s="146">
        <f>D136</f>
        <v>15</v>
      </c>
      <c r="I124" s="127">
        <f t="shared" ref="I124:AM124" si="76">$D124*I167</f>
        <v>109020</v>
      </c>
      <c r="J124" s="127">
        <f t="shared" si="76"/>
        <v>109020</v>
      </c>
      <c r="K124" s="127">
        <f t="shared" si="76"/>
        <v>109020</v>
      </c>
      <c r="L124" s="127">
        <f t="shared" si="76"/>
        <v>109020</v>
      </c>
      <c r="M124" s="127">
        <f t="shared" si="76"/>
        <v>109020</v>
      </c>
      <c r="N124" s="127">
        <f t="shared" si="76"/>
        <v>109020</v>
      </c>
      <c r="O124" s="127">
        <f t="shared" si="76"/>
        <v>109020</v>
      </c>
      <c r="P124" s="127">
        <f t="shared" si="76"/>
        <v>109020</v>
      </c>
      <c r="Q124" s="127">
        <f t="shared" si="76"/>
        <v>109020</v>
      </c>
      <c r="R124" s="127">
        <f t="shared" si="76"/>
        <v>109020</v>
      </c>
      <c r="S124" s="127">
        <f t="shared" si="76"/>
        <v>109020</v>
      </c>
      <c r="T124" s="127">
        <f t="shared" si="76"/>
        <v>109020</v>
      </c>
      <c r="U124" s="127">
        <f t="shared" si="76"/>
        <v>109020</v>
      </c>
      <c r="V124" s="127">
        <f t="shared" si="76"/>
        <v>109020</v>
      </c>
      <c r="W124" s="127">
        <f t="shared" si="76"/>
        <v>109020</v>
      </c>
      <c r="X124" s="127">
        <f t="shared" si="76"/>
        <v>109020</v>
      </c>
      <c r="Y124" s="127">
        <f t="shared" si="76"/>
        <v>109020</v>
      </c>
      <c r="Z124" s="127">
        <f t="shared" si="76"/>
        <v>109020</v>
      </c>
      <c r="AA124" s="127">
        <f t="shared" si="76"/>
        <v>109020</v>
      </c>
      <c r="AB124" s="127">
        <f t="shared" si="76"/>
        <v>109020</v>
      </c>
      <c r="AC124" s="127">
        <f t="shared" si="76"/>
        <v>109020</v>
      </c>
      <c r="AD124" s="127">
        <f t="shared" si="76"/>
        <v>109020</v>
      </c>
      <c r="AE124" s="127">
        <f t="shared" si="76"/>
        <v>109020</v>
      </c>
      <c r="AF124" s="127">
        <f t="shared" si="76"/>
        <v>109020</v>
      </c>
      <c r="AG124" s="127">
        <f t="shared" si="76"/>
        <v>109020</v>
      </c>
      <c r="AH124" s="127">
        <f t="shared" si="76"/>
        <v>109020</v>
      </c>
      <c r="AI124" s="127">
        <f t="shared" si="76"/>
        <v>109020</v>
      </c>
      <c r="AJ124" s="127">
        <f t="shared" si="76"/>
        <v>109020</v>
      </c>
      <c r="AK124" s="127">
        <f t="shared" si="76"/>
        <v>109020</v>
      </c>
      <c r="AL124" s="127">
        <f t="shared" si="76"/>
        <v>109020</v>
      </c>
      <c r="AM124" s="127">
        <f t="shared" si="76"/>
        <v>109020</v>
      </c>
    </row>
    <row r="125" spans="2:39" ht="5.25" customHeight="1" x14ac:dyDescent="0.25">
      <c r="D125" s="70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</row>
    <row r="126" spans="2:39" x14ac:dyDescent="0.25">
      <c r="B126" s="406" t="s">
        <v>65</v>
      </c>
      <c r="C126" s="145" t="str">
        <f>$C$163</f>
        <v>Prešov &lt;=&gt; Kapušany pri Prešove</v>
      </c>
      <c r="D126" s="146">
        <f>D132</f>
        <v>10</v>
      </c>
      <c r="I126" s="127">
        <f t="shared" ref="I126:AM126" si="77">$D126*I185</f>
        <v>960</v>
      </c>
      <c r="J126" s="127">
        <f t="shared" si="77"/>
        <v>960</v>
      </c>
      <c r="K126" s="127">
        <f t="shared" si="77"/>
        <v>960</v>
      </c>
      <c r="L126" s="127">
        <f t="shared" si="77"/>
        <v>960</v>
      </c>
      <c r="M126" s="127">
        <f t="shared" si="77"/>
        <v>960</v>
      </c>
      <c r="N126" s="127">
        <f t="shared" si="77"/>
        <v>960</v>
      </c>
      <c r="O126" s="127">
        <f t="shared" si="77"/>
        <v>960</v>
      </c>
      <c r="P126" s="127">
        <f t="shared" si="77"/>
        <v>960</v>
      </c>
      <c r="Q126" s="127">
        <f t="shared" si="77"/>
        <v>960</v>
      </c>
      <c r="R126" s="127">
        <f t="shared" si="77"/>
        <v>960</v>
      </c>
      <c r="S126" s="127">
        <f t="shared" si="77"/>
        <v>960</v>
      </c>
      <c r="T126" s="127">
        <f t="shared" si="77"/>
        <v>960</v>
      </c>
      <c r="U126" s="127">
        <f t="shared" si="77"/>
        <v>960</v>
      </c>
      <c r="V126" s="127">
        <f t="shared" si="77"/>
        <v>960</v>
      </c>
      <c r="W126" s="127">
        <f t="shared" si="77"/>
        <v>960</v>
      </c>
      <c r="X126" s="127">
        <f t="shared" si="77"/>
        <v>960</v>
      </c>
      <c r="Y126" s="127">
        <f t="shared" si="77"/>
        <v>960</v>
      </c>
      <c r="Z126" s="127">
        <f t="shared" si="77"/>
        <v>960</v>
      </c>
      <c r="AA126" s="127">
        <f t="shared" si="77"/>
        <v>960</v>
      </c>
      <c r="AB126" s="127">
        <f t="shared" si="77"/>
        <v>960</v>
      </c>
      <c r="AC126" s="127">
        <f t="shared" si="77"/>
        <v>960</v>
      </c>
      <c r="AD126" s="127">
        <f t="shared" si="77"/>
        <v>960</v>
      </c>
      <c r="AE126" s="127">
        <f t="shared" si="77"/>
        <v>960</v>
      </c>
      <c r="AF126" s="127">
        <f t="shared" si="77"/>
        <v>960</v>
      </c>
      <c r="AG126" s="127">
        <f t="shared" si="77"/>
        <v>960</v>
      </c>
      <c r="AH126" s="127">
        <f t="shared" si="77"/>
        <v>960</v>
      </c>
      <c r="AI126" s="127">
        <f t="shared" si="77"/>
        <v>960</v>
      </c>
      <c r="AJ126" s="127">
        <f t="shared" si="77"/>
        <v>960</v>
      </c>
      <c r="AK126" s="127">
        <f t="shared" si="77"/>
        <v>960</v>
      </c>
      <c r="AL126" s="127">
        <f t="shared" si="77"/>
        <v>960</v>
      </c>
      <c r="AM126" s="127">
        <f t="shared" si="77"/>
        <v>960</v>
      </c>
    </row>
    <row r="127" spans="2:39" x14ac:dyDescent="0.25">
      <c r="B127" s="406"/>
      <c r="C127" s="145" t="str">
        <f>$C$164</f>
        <v>Kapušany pri Prešove &lt;=&gt; Vranov nad Topľou</v>
      </c>
      <c r="D127" s="146">
        <f t="shared" ref="D127:D128" si="78">D133</f>
        <v>36</v>
      </c>
      <c r="I127" s="127">
        <f t="shared" ref="I127:AM127" si="79">$D127*I186</f>
        <v>3456</v>
      </c>
      <c r="J127" s="127">
        <f t="shared" si="79"/>
        <v>3456</v>
      </c>
      <c r="K127" s="127">
        <f t="shared" si="79"/>
        <v>3456</v>
      </c>
      <c r="L127" s="127">
        <f t="shared" si="79"/>
        <v>3456</v>
      </c>
      <c r="M127" s="127">
        <f t="shared" si="79"/>
        <v>3456</v>
      </c>
      <c r="N127" s="127">
        <f t="shared" si="79"/>
        <v>3456</v>
      </c>
      <c r="O127" s="127">
        <f t="shared" si="79"/>
        <v>3456</v>
      </c>
      <c r="P127" s="127">
        <f t="shared" si="79"/>
        <v>3456</v>
      </c>
      <c r="Q127" s="127">
        <f t="shared" si="79"/>
        <v>3456</v>
      </c>
      <c r="R127" s="127">
        <f t="shared" si="79"/>
        <v>3456</v>
      </c>
      <c r="S127" s="127">
        <f t="shared" si="79"/>
        <v>3456</v>
      </c>
      <c r="T127" s="127">
        <f t="shared" si="79"/>
        <v>3456</v>
      </c>
      <c r="U127" s="127">
        <f t="shared" si="79"/>
        <v>3456</v>
      </c>
      <c r="V127" s="127">
        <f t="shared" si="79"/>
        <v>3456</v>
      </c>
      <c r="W127" s="127">
        <f t="shared" si="79"/>
        <v>3456</v>
      </c>
      <c r="X127" s="127">
        <f t="shared" si="79"/>
        <v>3456</v>
      </c>
      <c r="Y127" s="127">
        <f t="shared" si="79"/>
        <v>3456</v>
      </c>
      <c r="Z127" s="127">
        <f t="shared" si="79"/>
        <v>3456</v>
      </c>
      <c r="AA127" s="127">
        <f t="shared" si="79"/>
        <v>3456</v>
      </c>
      <c r="AB127" s="127">
        <f t="shared" si="79"/>
        <v>3456</v>
      </c>
      <c r="AC127" s="127">
        <f t="shared" si="79"/>
        <v>3456</v>
      </c>
      <c r="AD127" s="127">
        <f t="shared" si="79"/>
        <v>3456</v>
      </c>
      <c r="AE127" s="127">
        <f t="shared" si="79"/>
        <v>3456</v>
      </c>
      <c r="AF127" s="127">
        <f t="shared" si="79"/>
        <v>3456</v>
      </c>
      <c r="AG127" s="127">
        <f t="shared" si="79"/>
        <v>3456</v>
      </c>
      <c r="AH127" s="127">
        <f t="shared" si="79"/>
        <v>3456</v>
      </c>
      <c r="AI127" s="127">
        <f t="shared" si="79"/>
        <v>3456</v>
      </c>
      <c r="AJ127" s="127">
        <f t="shared" si="79"/>
        <v>3456</v>
      </c>
      <c r="AK127" s="127">
        <f t="shared" si="79"/>
        <v>3456</v>
      </c>
      <c r="AL127" s="127">
        <f t="shared" si="79"/>
        <v>3456</v>
      </c>
      <c r="AM127" s="127">
        <f t="shared" si="79"/>
        <v>3456</v>
      </c>
    </row>
    <row r="128" spans="2:39" x14ac:dyDescent="0.25">
      <c r="B128" s="406"/>
      <c r="C128" s="145" t="str">
        <f>$C$165</f>
        <v>Vranov nad Topľou &lt;=&gt; Strážske</v>
      </c>
      <c r="D128" s="146">
        <f t="shared" si="78"/>
        <v>15</v>
      </c>
      <c r="I128" s="127">
        <f t="shared" ref="I128:AM128" si="80">$D128*I187</f>
        <v>1440</v>
      </c>
      <c r="J128" s="127">
        <f t="shared" si="80"/>
        <v>1440</v>
      </c>
      <c r="K128" s="127">
        <f t="shared" si="80"/>
        <v>1440</v>
      </c>
      <c r="L128" s="127">
        <f t="shared" si="80"/>
        <v>1440</v>
      </c>
      <c r="M128" s="127">
        <f t="shared" si="80"/>
        <v>1440</v>
      </c>
      <c r="N128" s="127">
        <f t="shared" si="80"/>
        <v>1440</v>
      </c>
      <c r="O128" s="127">
        <f t="shared" si="80"/>
        <v>1440</v>
      </c>
      <c r="P128" s="127">
        <f t="shared" si="80"/>
        <v>1440</v>
      </c>
      <c r="Q128" s="127">
        <f t="shared" si="80"/>
        <v>1440</v>
      </c>
      <c r="R128" s="127">
        <f t="shared" si="80"/>
        <v>1440</v>
      </c>
      <c r="S128" s="127">
        <f t="shared" si="80"/>
        <v>1440</v>
      </c>
      <c r="T128" s="127">
        <f t="shared" si="80"/>
        <v>1440</v>
      </c>
      <c r="U128" s="127">
        <f t="shared" si="80"/>
        <v>1440</v>
      </c>
      <c r="V128" s="127">
        <f t="shared" si="80"/>
        <v>1440</v>
      </c>
      <c r="W128" s="127">
        <f t="shared" si="80"/>
        <v>1440</v>
      </c>
      <c r="X128" s="127">
        <f t="shared" si="80"/>
        <v>1440</v>
      </c>
      <c r="Y128" s="127">
        <f t="shared" si="80"/>
        <v>1440</v>
      </c>
      <c r="Z128" s="127">
        <f t="shared" si="80"/>
        <v>1440</v>
      </c>
      <c r="AA128" s="127">
        <f t="shared" si="80"/>
        <v>1440</v>
      </c>
      <c r="AB128" s="127">
        <f t="shared" si="80"/>
        <v>1440</v>
      </c>
      <c r="AC128" s="127">
        <f t="shared" si="80"/>
        <v>1440</v>
      </c>
      <c r="AD128" s="127">
        <f t="shared" si="80"/>
        <v>1440</v>
      </c>
      <c r="AE128" s="127">
        <f t="shared" si="80"/>
        <v>1440</v>
      </c>
      <c r="AF128" s="127">
        <f t="shared" si="80"/>
        <v>1440</v>
      </c>
      <c r="AG128" s="127">
        <f t="shared" si="80"/>
        <v>1440</v>
      </c>
      <c r="AH128" s="127">
        <f t="shared" si="80"/>
        <v>1440</v>
      </c>
      <c r="AI128" s="127">
        <f t="shared" si="80"/>
        <v>1440</v>
      </c>
      <c r="AJ128" s="127">
        <f t="shared" si="80"/>
        <v>1440</v>
      </c>
      <c r="AK128" s="127">
        <f t="shared" si="80"/>
        <v>1440</v>
      </c>
      <c r="AL128" s="127">
        <f t="shared" si="80"/>
        <v>1440</v>
      </c>
      <c r="AM128" s="127">
        <f t="shared" si="80"/>
        <v>1440</v>
      </c>
    </row>
    <row r="129" spans="2:39" x14ac:dyDescent="0.25">
      <c r="B129" s="406"/>
      <c r="C129" s="147"/>
      <c r="D129" s="148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</row>
    <row r="130" spans="2:39" x14ac:dyDescent="0.25">
      <c r="B130" s="406"/>
      <c r="C130" s="145" t="str">
        <f>$C$167</f>
        <v>Kapušany pri Prešove &lt;=&gt; Raslavice</v>
      </c>
      <c r="D130" s="146">
        <f>D136</f>
        <v>15</v>
      </c>
      <c r="I130" s="127">
        <f t="shared" ref="I130:AM130" si="81">$D130*I189</f>
        <v>300</v>
      </c>
      <c r="J130" s="127">
        <f t="shared" si="81"/>
        <v>300</v>
      </c>
      <c r="K130" s="127">
        <f t="shared" si="81"/>
        <v>300</v>
      </c>
      <c r="L130" s="127">
        <f t="shared" si="81"/>
        <v>300</v>
      </c>
      <c r="M130" s="127">
        <f t="shared" si="81"/>
        <v>300</v>
      </c>
      <c r="N130" s="127">
        <f t="shared" si="81"/>
        <v>300</v>
      </c>
      <c r="O130" s="127">
        <f t="shared" si="81"/>
        <v>300</v>
      </c>
      <c r="P130" s="127">
        <f t="shared" si="81"/>
        <v>300</v>
      </c>
      <c r="Q130" s="127">
        <f t="shared" si="81"/>
        <v>300</v>
      </c>
      <c r="R130" s="127">
        <f t="shared" si="81"/>
        <v>300</v>
      </c>
      <c r="S130" s="127">
        <f t="shared" si="81"/>
        <v>300</v>
      </c>
      <c r="T130" s="127">
        <f t="shared" si="81"/>
        <v>300</v>
      </c>
      <c r="U130" s="127">
        <f t="shared" si="81"/>
        <v>300</v>
      </c>
      <c r="V130" s="127">
        <f t="shared" si="81"/>
        <v>300</v>
      </c>
      <c r="W130" s="127">
        <f t="shared" si="81"/>
        <v>300</v>
      </c>
      <c r="X130" s="127">
        <f t="shared" si="81"/>
        <v>300</v>
      </c>
      <c r="Y130" s="127">
        <f t="shared" si="81"/>
        <v>300</v>
      </c>
      <c r="Z130" s="127">
        <f t="shared" si="81"/>
        <v>300</v>
      </c>
      <c r="AA130" s="127">
        <f t="shared" si="81"/>
        <v>300</v>
      </c>
      <c r="AB130" s="127">
        <f t="shared" si="81"/>
        <v>300</v>
      </c>
      <c r="AC130" s="127">
        <f t="shared" si="81"/>
        <v>300</v>
      </c>
      <c r="AD130" s="127">
        <f t="shared" si="81"/>
        <v>300</v>
      </c>
      <c r="AE130" s="127">
        <f t="shared" si="81"/>
        <v>300</v>
      </c>
      <c r="AF130" s="127">
        <f t="shared" si="81"/>
        <v>300</v>
      </c>
      <c r="AG130" s="127">
        <f t="shared" si="81"/>
        <v>300</v>
      </c>
      <c r="AH130" s="127">
        <f t="shared" si="81"/>
        <v>300</v>
      </c>
      <c r="AI130" s="127">
        <f t="shared" si="81"/>
        <v>300</v>
      </c>
      <c r="AJ130" s="127">
        <f t="shared" si="81"/>
        <v>300</v>
      </c>
      <c r="AK130" s="127">
        <f t="shared" si="81"/>
        <v>300</v>
      </c>
      <c r="AL130" s="127">
        <f t="shared" si="81"/>
        <v>300</v>
      </c>
      <c r="AM130" s="127">
        <f t="shared" si="81"/>
        <v>300</v>
      </c>
    </row>
    <row r="131" spans="2:39" ht="5.25" customHeight="1" x14ac:dyDescent="0.25"/>
    <row r="132" spans="2:39" ht="15" customHeight="1" x14ac:dyDescent="0.25">
      <c r="B132" s="406" t="s">
        <v>70</v>
      </c>
      <c r="C132" s="145" t="str">
        <f>$C$163</f>
        <v>Prešov &lt;=&gt; Kapušany pri Prešove</v>
      </c>
      <c r="D132" s="146">
        <f>'KCP 193 GVD 2022-2023'!B143-'KCP 193 GVD 2022-2023'!B141</f>
        <v>10</v>
      </c>
      <c r="I132" s="127">
        <f t="shared" ref="I132:AM132" si="82">$D132*I207</f>
        <v>1120</v>
      </c>
      <c r="J132" s="127">
        <f t="shared" si="82"/>
        <v>1120</v>
      </c>
      <c r="K132" s="127">
        <f t="shared" si="82"/>
        <v>1120</v>
      </c>
      <c r="L132" s="127">
        <f t="shared" si="82"/>
        <v>1120</v>
      </c>
      <c r="M132" s="127">
        <f t="shared" si="82"/>
        <v>1120</v>
      </c>
      <c r="N132" s="127">
        <f t="shared" si="82"/>
        <v>1120</v>
      </c>
      <c r="O132" s="127">
        <f t="shared" si="82"/>
        <v>1120</v>
      </c>
      <c r="P132" s="127">
        <f t="shared" si="82"/>
        <v>1120</v>
      </c>
      <c r="Q132" s="127">
        <f t="shared" si="82"/>
        <v>1120</v>
      </c>
      <c r="R132" s="127">
        <f t="shared" si="82"/>
        <v>1120</v>
      </c>
      <c r="S132" s="127">
        <f t="shared" si="82"/>
        <v>1120</v>
      </c>
      <c r="T132" s="127">
        <f t="shared" si="82"/>
        <v>1120</v>
      </c>
      <c r="U132" s="127">
        <f t="shared" si="82"/>
        <v>1120</v>
      </c>
      <c r="V132" s="127">
        <f t="shared" si="82"/>
        <v>1120</v>
      </c>
      <c r="W132" s="127">
        <f t="shared" si="82"/>
        <v>1120</v>
      </c>
      <c r="X132" s="127">
        <f t="shared" si="82"/>
        <v>1120</v>
      </c>
      <c r="Y132" s="127">
        <f t="shared" si="82"/>
        <v>1120</v>
      </c>
      <c r="Z132" s="127">
        <f t="shared" si="82"/>
        <v>1120</v>
      </c>
      <c r="AA132" s="127">
        <f t="shared" si="82"/>
        <v>1120</v>
      </c>
      <c r="AB132" s="127">
        <f t="shared" si="82"/>
        <v>1120</v>
      </c>
      <c r="AC132" s="127">
        <f t="shared" si="82"/>
        <v>1120</v>
      </c>
      <c r="AD132" s="127">
        <f t="shared" si="82"/>
        <v>1120</v>
      </c>
      <c r="AE132" s="127">
        <f t="shared" si="82"/>
        <v>1120</v>
      </c>
      <c r="AF132" s="127">
        <f t="shared" si="82"/>
        <v>1120</v>
      </c>
      <c r="AG132" s="127">
        <f t="shared" si="82"/>
        <v>1120</v>
      </c>
      <c r="AH132" s="127">
        <f t="shared" si="82"/>
        <v>1120</v>
      </c>
      <c r="AI132" s="127">
        <f t="shared" si="82"/>
        <v>1120</v>
      </c>
      <c r="AJ132" s="127">
        <f t="shared" si="82"/>
        <v>1120</v>
      </c>
      <c r="AK132" s="127">
        <f t="shared" si="82"/>
        <v>1120</v>
      </c>
      <c r="AL132" s="127">
        <f t="shared" si="82"/>
        <v>1120</v>
      </c>
      <c r="AM132" s="127">
        <f t="shared" si="82"/>
        <v>1120</v>
      </c>
    </row>
    <row r="133" spans="2:39" ht="15" customHeight="1" x14ac:dyDescent="0.25">
      <c r="B133" s="406"/>
      <c r="C133" s="145" t="str">
        <f>$C$164</f>
        <v>Kapušany pri Prešove &lt;=&gt; Vranov nad Topľou</v>
      </c>
      <c r="D133" s="146">
        <f>'KCP 193 GVD 2022-2023'!B155-'KCP 193 GVD 2022-2023'!B143</f>
        <v>36</v>
      </c>
      <c r="I133" s="127">
        <f t="shared" ref="I133:AM133" si="83">$D133*I208</f>
        <v>4032</v>
      </c>
      <c r="J133" s="127">
        <f t="shared" si="83"/>
        <v>4032</v>
      </c>
      <c r="K133" s="127">
        <f t="shared" si="83"/>
        <v>4032</v>
      </c>
      <c r="L133" s="127">
        <f t="shared" si="83"/>
        <v>4032</v>
      </c>
      <c r="M133" s="127">
        <f t="shared" si="83"/>
        <v>4032</v>
      </c>
      <c r="N133" s="127">
        <f t="shared" si="83"/>
        <v>4032</v>
      </c>
      <c r="O133" s="127">
        <f t="shared" si="83"/>
        <v>4032</v>
      </c>
      <c r="P133" s="127">
        <f t="shared" si="83"/>
        <v>4032</v>
      </c>
      <c r="Q133" s="127">
        <f t="shared" si="83"/>
        <v>4032</v>
      </c>
      <c r="R133" s="127">
        <f t="shared" si="83"/>
        <v>4032</v>
      </c>
      <c r="S133" s="127">
        <f t="shared" si="83"/>
        <v>4032</v>
      </c>
      <c r="T133" s="127">
        <f t="shared" si="83"/>
        <v>4032</v>
      </c>
      <c r="U133" s="127">
        <f t="shared" si="83"/>
        <v>4032</v>
      </c>
      <c r="V133" s="127">
        <f t="shared" si="83"/>
        <v>4032</v>
      </c>
      <c r="W133" s="127">
        <f t="shared" si="83"/>
        <v>4032</v>
      </c>
      <c r="X133" s="127">
        <f t="shared" si="83"/>
        <v>4032</v>
      </c>
      <c r="Y133" s="127">
        <f t="shared" si="83"/>
        <v>4032</v>
      </c>
      <c r="Z133" s="127">
        <f t="shared" si="83"/>
        <v>4032</v>
      </c>
      <c r="AA133" s="127">
        <f t="shared" si="83"/>
        <v>4032</v>
      </c>
      <c r="AB133" s="127">
        <f t="shared" si="83"/>
        <v>4032</v>
      </c>
      <c r="AC133" s="127">
        <f t="shared" si="83"/>
        <v>4032</v>
      </c>
      <c r="AD133" s="127">
        <f t="shared" si="83"/>
        <v>4032</v>
      </c>
      <c r="AE133" s="127">
        <f t="shared" si="83"/>
        <v>4032</v>
      </c>
      <c r="AF133" s="127">
        <f t="shared" si="83"/>
        <v>4032</v>
      </c>
      <c r="AG133" s="127">
        <f t="shared" si="83"/>
        <v>4032</v>
      </c>
      <c r="AH133" s="127">
        <f t="shared" si="83"/>
        <v>4032</v>
      </c>
      <c r="AI133" s="127">
        <f t="shared" si="83"/>
        <v>4032</v>
      </c>
      <c r="AJ133" s="127">
        <f t="shared" si="83"/>
        <v>4032</v>
      </c>
      <c r="AK133" s="127">
        <f t="shared" si="83"/>
        <v>4032</v>
      </c>
      <c r="AL133" s="127">
        <f t="shared" si="83"/>
        <v>4032</v>
      </c>
      <c r="AM133" s="127">
        <f t="shared" si="83"/>
        <v>4032</v>
      </c>
    </row>
    <row r="134" spans="2:39" ht="15" customHeight="1" x14ac:dyDescent="0.25">
      <c r="B134" s="406"/>
      <c r="C134" s="145" t="str">
        <f>$C$165</f>
        <v>Vranov nad Topľou &lt;=&gt; Strážske</v>
      </c>
      <c r="D134" s="146">
        <f>'KCP 193 GVD 2022-2023'!B160-'KCP 193 GVD 2022-2023'!B155</f>
        <v>15</v>
      </c>
      <c r="I134" s="127">
        <f t="shared" ref="I134:AM134" si="84">$D134*I209</f>
        <v>1680</v>
      </c>
      <c r="J134" s="127">
        <f t="shared" si="84"/>
        <v>1680</v>
      </c>
      <c r="K134" s="127">
        <f t="shared" si="84"/>
        <v>1680</v>
      </c>
      <c r="L134" s="127">
        <f t="shared" si="84"/>
        <v>1680</v>
      </c>
      <c r="M134" s="127">
        <f t="shared" si="84"/>
        <v>1680</v>
      </c>
      <c r="N134" s="127">
        <f t="shared" si="84"/>
        <v>1680</v>
      </c>
      <c r="O134" s="127">
        <f t="shared" si="84"/>
        <v>1680</v>
      </c>
      <c r="P134" s="127">
        <f t="shared" si="84"/>
        <v>1680</v>
      </c>
      <c r="Q134" s="127">
        <f t="shared" si="84"/>
        <v>1680</v>
      </c>
      <c r="R134" s="127">
        <f t="shared" si="84"/>
        <v>1680</v>
      </c>
      <c r="S134" s="127">
        <f t="shared" si="84"/>
        <v>1680</v>
      </c>
      <c r="T134" s="127">
        <f t="shared" si="84"/>
        <v>1680</v>
      </c>
      <c r="U134" s="127">
        <f t="shared" si="84"/>
        <v>1680</v>
      </c>
      <c r="V134" s="127">
        <f t="shared" si="84"/>
        <v>1680</v>
      </c>
      <c r="W134" s="127">
        <f t="shared" si="84"/>
        <v>1680</v>
      </c>
      <c r="X134" s="127">
        <f t="shared" si="84"/>
        <v>1680</v>
      </c>
      <c r="Y134" s="127">
        <f t="shared" si="84"/>
        <v>1680</v>
      </c>
      <c r="Z134" s="127">
        <f t="shared" si="84"/>
        <v>1680</v>
      </c>
      <c r="AA134" s="127">
        <f t="shared" si="84"/>
        <v>1680</v>
      </c>
      <c r="AB134" s="127">
        <f t="shared" si="84"/>
        <v>1680</v>
      </c>
      <c r="AC134" s="127">
        <f t="shared" si="84"/>
        <v>1680</v>
      </c>
      <c r="AD134" s="127">
        <f t="shared" si="84"/>
        <v>1680</v>
      </c>
      <c r="AE134" s="127">
        <f t="shared" si="84"/>
        <v>1680</v>
      </c>
      <c r="AF134" s="127">
        <f t="shared" si="84"/>
        <v>1680</v>
      </c>
      <c r="AG134" s="127">
        <f t="shared" si="84"/>
        <v>1680</v>
      </c>
      <c r="AH134" s="127">
        <f t="shared" si="84"/>
        <v>1680</v>
      </c>
      <c r="AI134" s="127">
        <f t="shared" si="84"/>
        <v>1680</v>
      </c>
      <c r="AJ134" s="127">
        <f t="shared" si="84"/>
        <v>1680</v>
      </c>
      <c r="AK134" s="127">
        <f t="shared" si="84"/>
        <v>1680</v>
      </c>
      <c r="AL134" s="127">
        <f t="shared" si="84"/>
        <v>1680</v>
      </c>
      <c r="AM134" s="127">
        <f t="shared" si="84"/>
        <v>1680</v>
      </c>
    </row>
    <row r="135" spans="2:39" ht="14.25" customHeight="1" x14ac:dyDescent="0.25">
      <c r="B135" s="406"/>
      <c r="C135" s="147"/>
      <c r="D135" s="148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</row>
    <row r="136" spans="2:39" ht="15" customHeight="1" x14ac:dyDescent="0.25">
      <c r="B136" s="406"/>
      <c r="C136" s="145" t="str">
        <f>$C$167</f>
        <v>Kapušany pri Prešove &lt;=&gt; Raslavice</v>
      </c>
      <c r="D136" s="146">
        <f>'KCP 194 GVD 2022-2023'!B90-'KCP 194 GVD 2022-2023'!B84</f>
        <v>15</v>
      </c>
      <c r="I136" s="127">
        <f t="shared" ref="I136:AM136" si="85">$D136*I211</f>
        <v>0</v>
      </c>
      <c r="J136" s="127">
        <f t="shared" si="85"/>
        <v>0</v>
      </c>
      <c r="K136" s="127">
        <f t="shared" si="85"/>
        <v>0</v>
      </c>
      <c r="L136" s="127">
        <f t="shared" si="85"/>
        <v>0</v>
      </c>
      <c r="M136" s="127">
        <f t="shared" si="85"/>
        <v>0</v>
      </c>
      <c r="N136" s="127">
        <f t="shared" si="85"/>
        <v>0</v>
      </c>
      <c r="O136" s="127">
        <f t="shared" si="85"/>
        <v>0</v>
      </c>
      <c r="P136" s="127">
        <f t="shared" si="85"/>
        <v>0</v>
      </c>
      <c r="Q136" s="127">
        <f t="shared" si="85"/>
        <v>0</v>
      </c>
      <c r="R136" s="127">
        <f t="shared" si="85"/>
        <v>0</v>
      </c>
      <c r="S136" s="127">
        <f t="shared" si="85"/>
        <v>0</v>
      </c>
      <c r="T136" s="127">
        <f t="shared" si="85"/>
        <v>0</v>
      </c>
      <c r="U136" s="127">
        <f t="shared" si="85"/>
        <v>0</v>
      </c>
      <c r="V136" s="127">
        <f t="shared" si="85"/>
        <v>0</v>
      </c>
      <c r="W136" s="127">
        <f t="shared" si="85"/>
        <v>0</v>
      </c>
      <c r="X136" s="127">
        <f t="shared" si="85"/>
        <v>0</v>
      </c>
      <c r="Y136" s="127">
        <f t="shared" si="85"/>
        <v>0</v>
      </c>
      <c r="Z136" s="127">
        <f t="shared" si="85"/>
        <v>0</v>
      </c>
      <c r="AA136" s="127">
        <f t="shared" si="85"/>
        <v>0</v>
      </c>
      <c r="AB136" s="127">
        <f t="shared" si="85"/>
        <v>0</v>
      </c>
      <c r="AC136" s="127">
        <f t="shared" si="85"/>
        <v>0</v>
      </c>
      <c r="AD136" s="127">
        <f t="shared" si="85"/>
        <v>0</v>
      </c>
      <c r="AE136" s="127">
        <f t="shared" si="85"/>
        <v>0</v>
      </c>
      <c r="AF136" s="127">
        <f t="shared" si="85"/>
        <v>0</v>
      </c>
      <c r="AG136" s="127">
        <f t="shared" si="85"/>
        <v>0</v>
      </c>
      <c r="AH136" s="127">
        <f t="shared" si="85"/>
        <v>0</v>
      </c>
      <c r="AI136" s="127">
        <f t="shared" si="85"/>
        <v>0</v>
      </c>
      <c r="AJ136" s="127">
        <f t="shared" si="85"/>
        <v>0</v>
      </c>
      <c r="AK136" s="127">
        <f t="shared" si="85"/>
        <v>0</v>
      </c>
      <c r="AL136" s="127">
        <f t="shared" si="85"/>
        <v>0</v>
      </c>
      <c r="AM136" s="127">
        <f t="shared" si="85"/>
        <v>0</v>
      </c>
    </row>
    <row r="137" spans="2:39" ht="15" customHeight="1" x14ac:dyDescent="0.25">
      <c r="B137" s="58"/>
      <c r="C137" s="66"/>
      <c r="D137" s="68"/>
    </row>
    <row r="138" spans="2:39" ht="32.1" customHeight="1" thickBot="1" x14ac:dyDescent="0.3"/>
    <row r="139" spans="2:39" ht="29.25" thickBot="1" x14ac:dyDescent="0.3">
      <c r="B139" s="152" t="s">
        <v>9</v>
      </c>
    </row>
    <row r="140" spans="2:39" ht="28.5" customHeight="1" x14ac:dyDescent="0.25">
      <c r="B140" t="s">
        <v>87</v>
      </c>
    </row>
    <row r="141" spans="2:39" x14ac:dyDescent="0.25">
      <c r="B141" s="66" t="str">
        <f>$C$163</f>
        <v>Prešov &lt;=&gt; Kapušany pri Prešove</v>
      </c>
      <c r="I141" s="3">
        <v>0</v>
      </c>
      <c r="J141" s="128">
        <v>0</v>
      </c>
      <c r="K141" s="128">
        <v>0</v>
      </c>
      <c r="L141" s="128">
        <v>0</v>
      </c>
      <c r="M141" s="128">
        <v>1</v>
      </c>
      <c r="N141" s="128">
        <v>1</v>
      </c>
      <c r="O141" s="128">
        <v>1</v>
      </c>
      <c r="P141" s="128">
        <v>1</v>
      </c>
      <c r="Q141" s="128">
        <v>1</v>
      </c>
      <c r="R141" s="128">
        <v>1</v>
      </c>
      <c r="S141" s="128">
        <v>1</v>
      </c>
      <c r="T141" s="128">
        <v>1</v>
      </c>
      <c r="U141" s="128">
        <v>1</v>
      </c>
      <c r="V141" s="128">
        <v>1</v>
      </c>
      <c r="W141" s="128">
        <v>1</v>
      </c>
      <c r="X141" s="128">
        <v>1</v>
      </c>
      <c r="Y141" s="128">
        <v>1</v>
      </c>
      <c r="Z141" s="128">
        <v>1</v>
      </c>
      <c r="AA141" s="128">
        <v>1</v>
      </c>
      <c r="AB141" s="128">
        <v>1</v>
      </c>
      <c r="AC141" s="128">
        <v>1</v>
      </c>
      <c r="AD141" s="128">
        <v>1</v>
      </c>
      <c r="AE141" s="128">
        <v>1</v>
      </c>
      <c r="AF141" s="128">
        <v>1</v>
      </c>
      <c r="AG141" s="128">
        <v>1</v>
      </c>
      <c r="AH141" s="128">
        <v>1</v>
      </c>
      <c r="AI141" s="128">
        <v>1</v>
      </c>
      <c r="AJ141" s="128">
        <v>1</v>
      </c>
      <c r="AK141" s="128">
        <v>1</v>
      </c>
      <c r="AL141" s="128">
        <v>1</v>
      </c>
      <c r="AM141" s="128">
        <v>1</v>
      </c>
    </row>
    <row r="142" spans="2:39" x14ac:dyDescent="0.25">
      <c r="B142" s="66" t="str">
        <f>$C$164</f>
        <v>Kapušany pri Prešove &lt;=&gt; Vranov nad Topľou</v>
      </c>
      <c r="I142" s="3">
        <v>0</v>
      </c>
      <c r="J142" s="128">
        <v>0</v>
      </c>
      <c r="K142" s="128">
        <v>0</v>
      </c>
      <c r="L142" s="128">
        <v>0</v>
      </c>
      <c r="M142" s="128">
        <v>1</v>
      </c>
      <c r="N142" s="128">
        <v>1</v>
      </c>
      <c r="O142" s="128">
        <v>1</v>
      </c>
      <c r="P142" s="128">
        <v>1</v>
      </c>
      <c r="Q142" s="128">
        <v>1</v>
      </c>
      <c r="R142" s="128">
        <v>1</v>
      </c>
      <c r="S142" s="128">
        <v>1</v>
      </c>
      <c r="T142" s="128">
        <v>1</v>
      </c>
      <c r="U142" s="128">
        <v>1</v>
      </c>
      <c r="V142" s="128">
        <v>1</v>
      </c>
      <c r="W142" s="128">
        <v>1</v>
      </c>
      <c r="X142" s="128">
        <v>1</v>
      </c>
      <c r="Y142" s="128">
        <v>1</v>
      </c>
      <c r="Z142" s="128">
        <v>1</v>
      </c>
      <c r="AA142" s="128">
        <v>1</v>
      </c>
      <c r="AB142" s="128">
        <v>1</v>
      </c>
      <c r="AC142" s="128">
        <v>1</v>
      </c>
      <c r="AD142" s="128">
        <v>1</v>
      </c>
      <c r="AE142" s="128">
        <v>1</v>
      </c>
      <c r="AF142" s="128">
        <v>1</v>
      </c>
      <c r="AG142" s="128">
        <v>1</v>
      </c>
      <c r="AH142" s="128">
        <v>1</v>
      </c>
      <c r="AI142" s="128">
        <v>1</v>
      </c>
      <c r="AJ142" s="128">
        <v>1</v>
      </c>
      <c r="AK142" s="128">
        <v>1</v>
      </c>
      <c r="AL142" s="128">
        <v>1</v>
      </c>
      <c r="AM142" s="128">
        <v>1</v>
      </c>
    </row>
    <row r="143" spans="2:39" x14ac:dyDescent="0.25">
      <c r="B143" s="66" t="str">
        <f>$C$165</f>
        <v>Vranov nad Topľou &lt;=&gt; Strážske</v>
      </c>
      <c r="I143" s="3">
        <v>0</v>
      </c>
      <c r="J143" s="128">
        <v>0</v>
      </c>
      <c r="K143" s="128">
        <v>0</v>
      </c>
      <c r="L143" s="128">
        <v>0</v>
      </c>
      <c r="M143" s="128">
        <v>1</v>
      </c>
      <c r="N143" s="128">
        <v>1</v>
      </c>
      <c r="O143" s="128">
        <v>1</v>
      </c>
      <c r="P143" s="128">
        <v>1</v>
      </c>
      <c r="Q143" s="128">
        <v>1</v>
      </c>
      <c r="R143" s="128">
        <v>1</v>
      </c>
      <c r="S143" s="128">
        <v>1</v>
      </c>
      <c r="T143" s="128">
        <v>1</v>
      </c>
      <c r="U143" s="128">
        <v>1</v>
      </c>
      <c r="V143" s="128">
        <v>1</v>
      </c>
      <c r="W143" s="128">
        <v>1</v>
      </c>
      <c r="X143" s="128">
        <v>1</v>
      </c>
      <c r="Y143" s="128">
        <v>1</v>
      </c>
      <c r="Z143" s="128">
        <v>1</v>
      </c>
      <c r="AA143" s="128">
        <v>1</v>
      </c>
      <c r="AB143" s="128">
        <v>1</v>
      </c>
      <c r="AC143" s="128">
        <v>1</v>
      </c>
      <c r="AD143" s="128">
        <v>1</v>
      </c>
      <c r="AE143" s="128">
        <v>1</v>
      </c>
      <c r="AF143" s="128">
        <v>1</v>
      </c>
      <c r="AG143" s="128">
        <v>1</v>
      </c>
      <c r="AH143" s="128">
        <v>1</v>
      </c>
      <c r="AI143" s="128">
        <v>1</v>
      </c>
      <c r="AJ143" s="128">
        <v>1</v>
      </c>
      <c r="AK143" s="128">
        <v>1</v>
      </c>
      <c r="AL143" s="128">
        <v>1</v>
      </c>
      <c r="AM143" s="128">
        <v>1</v>
      </c>
    </row>
    <row r="144" spans="2:39" x14ac:dyDescent="0.25">
      <c r="B144" s="67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2:39" x14ac:dyDescent="0.25">
      <c r="B145" s="66" t="str">
        <f>$C$167</f>
        <v>Kapušany pri Prešove &lt;=&gt; Raslavice</v>
      </c>
      <c r="I145" s="3">
        <v>0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  <c r="O145" s="128">
        <v>0</v>
      </c>
      <c r="P145" s="128">
        <v>0</v>
      </c>
      <c r="Q145" s="128">
        <v>0</v>
      </c>
      <c r="R145" s="128">
        <v>0</v>
      </c>
      <c r="S145" s="128">
        <v>0</v>
      </c>
      <c r="T145" s="128">
        <v>0</v>
      </c>
      <c r="U145" s="128">
        <v>0</v>
      </c>
      <c r="V145" s="128">
        <v>0</v>
      </c>
      <c r="W145" s="128">
        <v>0</v>
      </c>
      <c r="X145" s="128">
        <v>0</v>
      </c>
      <c r="Y145" s="128">
        <v>0</v>
      </c>
      <c r="Z145" s="128">
        <v>0</v>
      </c>
      <c r="AA145" s="128">
        <v>0</v>
      </c>
      <c r="AB145" s="128">
        <v>0</v>
      </c>
      <c r="AC145" s="128">
        <v>0</v>
      </c>
      <c r="AD145" s="128">
        <v>0</v>
      </c>
      <c r="AE145" s="128">
        <v>0</v>
      </c>
      <c r="AF145" s="128">
        <v>0</v>
      </c>
      <c r="AG145" s="128">
        <v>0</v>
      </c>
      <c r="AH145" s="128">
        <v>0</v>
      </c>
      <c r="AI145" s="128">
        <v>0</v>
      </c>
      <c r="AJ145" s="128">
        <v>0</v>
      </c>
      <c r="AK145" s="128">
        <v>0</v>
      </c>
      <c r="AL145" s="128">
        <v>0</v>
      </c>
      <c r="AM145" s="128">
        <v>0</v>
      </c>
    </row>
    <row r="146" spans="2:39" ht="15" customHeight="1" x14ac:dyDescent="0.25">
      <c r="B146" s="58"/>
      <c r="C146" s="66"/>
      <c r="D146" s="68"/>
    </row>
    <row r="147" spans="2:39" ht="15.75" thickBot="1" x14ac:dyDescent="0.3">
      <c r="C147" s="64"/>
    </row>
    <row r="148" spans="2:39" ht="15" customHeight="1" x14ac:dyDescent="0.25">
      <c r="B148" s="415" t="s">
        <v>67</v>
      </c>
      <c r="C148" s="416"/>
      <c r="D148" s="416"/>
      <c r="E148" s="416"/>
      <c r="F148" s="416"/>
      <c r="G148" s="416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  <c r="T148" s="416"/>
      <c r="U148" s="416"/>
      <c r="V148" s="416"/>
      <c r="W148" s="416"/>
      <c r="X148" s="416"/>
      <c r="Y148" s="416"/>
      <c r="Z148" s="416"/>
      <c r="AA148" s="416"/>
      <c r="AB148" s="416"/>
      <c r="AC148" s="416"/>
      <c r="AD148" s="416"/>
      <c r="AE148" s="416"/>
      <c r="AF148" s="416"/>
      <c r="AG148" s="416"/>
      <c r="AH148" s="416"/>
      <c r="AI148" s="416"/>
      <c r="AJ148" s="416"/>
      <c r="AK148" s="416"/>
      <c r="AL148" s="416"/>
      <c r="AM148" s="417"/>
    </row>
    <row r="149" spans="2:39" ht="15" customHeight="1" x14ac:dyDescent="0.25">
      <c r="B149" s="418"/>
      <c r="C149" s="419"/>
      <c r="D149" s="419"/>
      <c r="E149" s="419"/>
      <c r="F149" s="419"/>
      <c r="G149" s="419"/>
      <c r="H149" s="419"/>
      <c r="I149" s="419"/>
      <c r="J149" s="419"/>
      <c r="K149" s="419"/>
      <c r="L149" s="419"/>
      <c r="M149" s="419"/>
      <c r="N149" s="419"/>
      <c r="O149" s="419"/>
      <c r="P149" s="419"/>
      <c r="Q149" s="419"/>
      <c r="R149" s="419"/>
      <c r="S149" s="419"/>
      <c r="T149" s="419"/>
      <c r="U149" s="419"/>
      <c r="V149" s="419"/>
      <c r="W149" s="419"/>
      <c r="X149" s="419"/>
      <c r="Y149" s="419"/>
      <c r="Z149" s="419"/>
      <c r="AA149" s="419"/>
      <c r="AB149" s="419"/>
      <c r="AC149" s="419"/>
      <c r="AD149" s="419"/>
      <c r="AE149" s="419"/>
      <c r="AF149" s="419"/>
      <c r="AG149" s="419"/>
      <c r="AH149" s="419"/>
      <c r="AI149" s="419"/>
      <c r="AJ149" s="419"/>
      <c r="AK149" s="419"/>
      <c r="AL149" s="419"/>
      <c r="AM149" s="420"/>
    </row>
    <row r="150" spans="2:39" ht="15.95" customHeight="1" thickBot="1" x14ac:dyDescent="0.3">
      <c r="B150" s="421"/>
      <c r="C150" s="422"/>
      <c r="D150" s="422"/>
      <c r="E150" s="422"/>
      <c r="F150" s="422"/>
      <c r="G150" s="422"/>
      <c r="H150" s="422"/>
      <c r="I150" s="422"/>
      <c r="J150" s="422"/>
      <c r="K150" s="422"/>
      <c r="L150" s="422"/>
      <c r="M150" s="422"/>
      <c r="N150" s="422"/>
      <c r="O150" s="422"/>
      <c r="P150" s="422"/>
      <c r="Q150" s="422"/>
      <c r="R150" s="422"/>
      <c r="S150" s="422"/>
      <c r="T150" s="422"/>
      <c r="U150" s="422"/>
      <c r="V150" s="422"/>
      <c r="W150" s="422"/>
      <c r="X150" s="422"/>
      <c r="Y150" s="422"/>
      <c r="Z150" s="422"/>
      <c r="AA150" s="422"/>
      <c r="AB150" s="422"/>
      <c r="AC150" s="422"/>
      <c r="AD150" s="422"/>
      <c r="AE150" s="422"/>
      <c r="AF150" s="422"/>
      <c r="AG150" s="422"/>
      <c r="AH150" s="422"/>
      <c r="AI150" s="422"/>
      <c r="AJ150" s="422"/>
      <c r="AK150" s="422"/>
      <c r="AL150" s="422"/>
      <c r="AM150" s="423"/>
    </row>
    <row r="153" spans="2:39" ht="21" x14ac:dyDescent="0.25">
      <c r="C153" s="126" t="s">
        <v>62</v>
      </c>
      <c r="I153" s="231"/>
    </row>
    <row r="155" spans="2:39" x14ac:dyDescent="0.25">
      <c r="B155" s="424">
        <f>$B$163</f>
        <v>193</v>
      </c>
      <c r="C155" s="66" t="s">
        <v>1</v>
      </c>
      <c r="I155" s="3">
        <f>I163</f>
        <v>8228</v>
      </c>
      <c r="J155" s="3">
        <f t="shared" ref="J155:AM157" si="86">J163</f>
        <v>8228</v>
      </c>
      <c r="K155" s="3">
        <f t="shared" si="86"/>
        <v>8228</v>
      </c>
      <c r="L155" s="3">
        <f t="shared" si="86"/>
        <v>8228</v>
      </c>
      <c r="M155" s="3">
        <f t="shared" si="86"/>
        <v>8228</v>
      </c>
      <c r="N155" s="3">
        <f t="shared" si="86"/>
        <v>8228</v>
      </c>
      <c r="O155" s="3">
        <f t="shared" si="86"/>
        <v>8228</v>
      </c>
      <c r="P155" s="3">
        <f t="shared" si="86"/>
        <v>8228</v>
      </c>
      <c r="Q155" s="3">
        <f t="shared" si="86"/>
        <v>8228</v>
      </c>
      <c r="R155" s="3">
        <f t="shared" si="86"/>
        <v>8228</v>
      </c>
      <c r="S155" s="3">
        <f t="shared" si="86"/>
        <v>8228</v>
      </c>
      <c r="T155" s="3">
        <f t="shared" si="86"/>
        <v>8228</v>
      </c>
      <c r="U155" s="3">
        <f t="shared" si="86"/>
        <v>8228</v>
      </c>
      <c r="V155" s="3">
        <f t="shared" si="86"/>
        <v>8228</v>
      </c>
      <c r="W155" s="3">
        <f t="shared" si="86"/>
        <v>8228</v>
      </c>
      <c r="X155" s="3">
        <f t="shared" si="86"/>
        <v>8228</v>
      </c>
      <c r="Y155" s="3">
        <f t="shared" si="86"/>
        <v>8228</v>
      </c>
      <c r="Z155" s="3">
        <f t="shared" si="86"/>
        <v>8228</v>
      </c>
      <c r="AA155" s="3">
        <f t="shared" si="86"/>
        <v>8228</v>
      </c>
      <c r="AB155" s="3">
        <f t="shared" si="86"/>
        <v>8228</v>
      </c>
      <c r="AC155" s="3">
        <f t="shared" si="86"/>
        <v>8228</v>
      </c>
      <c r="AD155" s="3">
        <f t="shared" si="86"/>
        <v>8228</v>
      </c>
      <c r="AE155" s="3">
        <f t="shared" si="86"/>
        <v>8228</v>
      </c>
      <c r="AF155" s="3">
        <f t="shared" si="86"/>
        <v>8228</v>
      </c>
      <c r="AG155" s="3">
        <f t="shared" si="86"/>
        <v>8228</v>
      </c>
      <c r="AH155" s="3">
        <f t="shared" si="86"/>
        <v>8228</v>
      </c>
      <c r="AI155" s="3">
        <f t="shared" si="86"/>
        <v>8228</v>
      </c>
      <c r="AJ155" s="3">
        <f t="shared" si="86"/>
        <v>8228</v>
      </c>
      <c r="AK155" s="3">
        <f t="shared" si="86"/>
        <v>8228</v>
      </c>
      <c r="AL155" s="3">
        <f t="shared" si="86"/>
        <v>8228</v>
      </c>
      <c r="AM155" s="3">
        <f t="shared" si="86"/>
        <v>8228</v>
      </c>
    </row>
    <row r="156" spans="2:39" x14ac:dyDescent="0.25">
      <c r="B156" s="424"/>
      <c r="C156" s="66" t="s">
        <v>2</v>
      </c>
      <c r="I156" s="3">
        <f t="shared" ref="I156:X157" si="87">I164</f>
        <v>8228</v>
      </c>
      <c r="J156" s="3">
        <f t="shared" si="87"/>
        <v>8228</v>
      </c>
      <c r="K156" s="3">
        <f t="shared" si="87"/>
        <v>8228</v>
      </c>
      <c r="L156" s="3">
        <f t="shared" si="87"/>
        <v>8228</v>
      </c>
      <c r="M156" s="3">
        <f t="shared" si="87"/>
        <v>8228</v>
      </c>
      <c r="N156" s="3">
        <f t="shared" si="87"/>
        <v>8228</v>
      </c>
      <c r="O156" s="3">
        <f t="shared" si="87"/>
        <v>8228</v>
      </c>
      <c r="P156" s="3">
        <f t="shared" si="87"/>
        <v>8228</v>
      </c>
      <c r="Q156" s="3">
        <f t="shared" si="87"/>
        <v>8228</v>
      </c>
      <c r="R156" s="3">
        <f t="shared" si="87"/>
        <v>8228</v>
      </c>
      <c r="S156" s="3">
        <f t="shared" si="87"/>
        <v>8228</v>
      </c>
      <c r="T156" s="3">
        <f t="shared" si="87"/>
        <v>8228</v>
      </c>
      <c r="U156" s="3">
        <f t="shared" si="87"/>
        <v>8228</v>
      </c>
      <c r="V156" s="3">
        <f t="shared" si="87"/>
        <v>8228</v>
      </c>
      <c r="W156" s="3">
        <f t="shared" si="87"/>
        <v>8228</v>
      </c>
      <c r="X156" s="3">
        <f t="shared" si="87"/>
        <v>8228</v>
      </c>
      <c r="Y156" s="3">
        <f t="shared" si="86"/>
        <v>8228</v>
      </c>
      <c r="Z156" s="3">
        <f t="shared" si="86"/>
        <v>8228</v>
      </c>
      <c r="AA156" s="3">
        <f t="shared" si="86"/>
        <v>8228</v>
      </c>
      <c r="AB156" s="3">
        <f t="shared" si="86"/>
        <v>8228</v>
      </c>
      <c r="AC156" s="3">
        <f t="shared" si="86"/>
        <v>8228</v>
      </c>
      <c r="AD156" s="3">
        <f t="shared" si="86"/>
        <v>8228</v>
      </c>
      <c r="AE156" s="3">
        <f t="shared" si="86"/>
        <v>8228</v>
      </c>
      <c r="AF156" s="3">
        <f t="shared" si="86"/>
        <v>8228</v>
      </c>
      <c r="AG156" s="3">
        <f t="shared" si="86"/>
        <v>8228</v>
      </c>
      <c r="AH156" s="3">
        <f t="shared" si="86"/>
        <v>8228</v>
      </c>
      <c r="AI156" s="3">
        <f t="shared" si="86"/>
        <v>8228</v>
      </c>
      <c r="AJ156" s="3">
        <f t="shared" si="86"/>
        <v>8228</v>
      </c>
      <c r="AK156" s="3">
        <f t="shared" si="86"/>
        <v>8228</v>
      </c>
      <c r="AL156" s="3">
        <f t="shared" si="86"/>
        <v>8228</v>
      </c>
      <c r="AM156" s="3">
        <f t="shared" si="86"/>
        <v>8228</v>
      </c>
    </row>
    <row r="157" spans="2:39" x14ac:dyDescent="0.25">
      <c r="B157" s="424"/>
      <c r="C157" s="66" t="s">
        <v>3</v>
      </c>
      <c r="I157" s="3">
        <f t="shared" si="87"/>
        <v>7500</v>
      </c>
      <c r="J157" s="3">
        <f t="shared" si="86"/>
        <v>7500</v>
      </c>
      <c r="K157" s="3">
        <f t="shared" si="86"/>
        <v>7500</v>
      </c>
      <c r="L157" s="3">
        <f t="shared" si="86"/>
        <v>7500</v>
      </c>
      <c r="M157" s="3">
        <f t="shared" si="86"/>
        <v>7500</v>
      </c>
      <c r="N157" s="3">
        <f t="shared" si="86"/>
        <v>7500</v>
      </c>
      <c r="O157" s="3">
        <f t="shared" si="86"/>
        <v>7500</v>
      </c>
      <c r="P157" s="3">
        <f t="shared" si="86"/>
        <v>7500</v>
      </c>
      <c r="Q157" s="3">
        <f t="shared" si="86"/>
        <v>7500</v>
      </c>
      <c r="R157" s="3">
        <f t="shared" si="86"/>
        <v>7500</v>
      </c>
      <c r="S157" s="3">
        <f t="shared" si="86"/>
        <v>7500</v>
      </c>
      <c r="T157" s="3">
        <f t="shared" si="86"/>
        <v>7500</v>
      </c>
      <c r="U157" s="3">
        <f t="shared" si="86"/>
        <v>7500</v>
      </c>
      <c r="V157" s="3">
        <f t="shared" si="86"/>
        <v>7500</v>
      </c>
      <c r="W157" s="3">
        <f t="shared" si="86"/>
        <v>7500</v>
      </c>
      <c r="X157" s="3">
        <f t="shared" si="86"/>
        <v>7500</v>
      </c>
      <c r="Y157" s="3">
        <f t="shared" si="86"/>
        <v>7500</v>
      </c>
      <c r="Z157" s="3">
        <f t="shared" si="86"/>
        <v>7500</v>
      </c>
      <c r="AA157" s="3">
        <f t="shared" si="86"/>
        <v>7500</v>
      </c>
      <c r="AB157" s="3">
        <f t="shared" si="86"/>
        <v>7500</v>
      </c>
      <c r="AC157" s="3">
        <f t="shared" si="86"/>
        <v>7500</v>
      </c>
      <c r="AD157" s="3">
        <f t="shared" si="86"/>
        <v>7500</v>
      </c>
      <c r="AE157" s="3">
        <f t="shared" si="86"/>
        <v>7500</v>
      </c>
      <c r="AF157" s="3">
        <f t="shared" si="86"/>
        <v>7500</v>
      </c>
      <c r="AG157" s="3">
        <f t="shared" si="86"/>
        <v>7500</v>
      </c>
      <c r="AH157" s="3">
        <f t="shared" si="86"/>
        <v>7500</v>
      </c>
      <c r="AI157" s="3">
        <f t="shared" si="86"/>
        <v>7500</v>
      </c>
      <c r="AJ157" s="3">
        <f t="shared" si="86"/>
        <v>7500</v>
      </c>
      <c r="AK157" s="3">
        <f t="shared" si="86"/>
        <v>7500</v>
      </c>
      <c r="AL157" s="3">
        <f t="shared" si="86"/>
        <v>7500</v>
      </c>
      <c r="AM157" s="3">
        <f t="shared" si="86"/>
        <v>7500</v>
      </c>
    </row>
    <row r="158" spans="2:39" ht="6.75" customHeight="1" x14ac:dyDescent="0.25">
      <c r="B158" s="65"/>
      <c r="C158" s="6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2:39" ht="15" customHeight="1" x14ac:dyDescent="0.25">
      <c r="B159" s="58">
        <f>$B$167</f>
        <v>194</v>
      </c>
      <c r="C159" s="66" t="s">
        <v>5</v>
      </c>
      <c r="I159" s="3">
        <f t="shared" ref="I159:AM159" si="88">I167</f>
        <v>7268</v>
      </c>
      <c r="J159" s="3">
        <f t="shared" si="88"/>
        <v>7268</v>
      </c>
      <c r="K159" s="3">
        <f t="shared" si="88"/>
        <v>7268</v>
      </c>
      <c r="L159" s="3">
        <f t="shared" si="88"/>
        <v>7268</v>
      </c>
      <c r="M159" s="3">
        <f t="shared" si="88"/>
        <v>7268</v>
      </c>
      <c r="N159" s="3">
        <f t="shared" si="88"/>
        <v>7268</v>
      </c>
      <c r="O159" s="3">
        <f t="shared" si="88"/>
        <v>7268</v>
      </c>
      <c r="P159" s="3">
        <f t="shared" si="88"/>
        <v>7268</v>
      </c>
      <c r="Q159" s="3">
        <f t="shared" si="88"/>
        <v>7268</v>
      </c>
      <c r="R159" s="3">
        <f t="shared" si="88"/>
        <v>7268</v>
      </c>
      <c r="S159" s="3">
        <f t="shared" si="88"/>
        <v>7268</v>
      </c>
      <c r="T159" s="3">
        <f t="shared" si="88"/>
        <v>7268</v>
      </c>
      <c r="U159" s="3">
        <f t="shared" si="88"/>
        <v>7268</v>
      </c>
      <c r="V159" s="3">
        <f t="shared" si="88"/>
        <v>7268</v>
      </c>
      <c r="W159" s="3">
        <f t="shared" si="88"/>
        <v>7268</v>
      </c>
      <c r="X159" s="3">
        <f t="shared" si="88"/>
        <v>7268</v>
      </c>
      <c r="Y159" s="3">
        <f t="shared" si="88"/>
        <v>7268</v>
      </c>
      <c r="Z159" s="3">
        <f t="shared" si="88"/>
        <v>7268</v>
      </c>
      <c r="AA159" s="3">
        <f t="shared" si="88"/>
        <v>7268</v>
      </c>
      <c r="AB159" s="3">
        <f t="shared" si="88"/>
        <v>7268</v>
      </c>
      <c r="AC159" s="3">
        <f t="shared" si="88"/>
        <v>7268</v>
      </c>
      <c r="AD159" s="3">
        <f t="shared" si="88"/>
        <v>7268</v>
      </c>
      <c r="AE159" s="3">
        <f t="shared" si="88"/>
        <v>7268</v>
      </c>
      <c r="AF159" s="3">
        <f t="shared" si="88"/>
        <v>7268</v>
      </c>
      <c r="AG159" s="3">
        <f t="shared" si="88"/>
        <v>7268</v>
      </c>
      <c r="AH159" s="3">
        <f t="shared" si="88"/>
        <v>7268</v>
      </c>
      <c r="AI159" s="3">
        <f t="shared" si="88"/>
        <v>7268</v>
      </c>
      <c r="AJ159" s="3">
        <f t="shared" si="88"/>
        <v>7268</v>
      </c>
      <c r="AK159" s="3">
        <f t="shared" si="88"/>
        <v>7268</v>
      </c>
      <c r="AL159" s="3">
        <f t="shared" si="88"/>
        <v>7268</v>
      </c>
      <c r="AM159" s="3">
        <f t="shared" si="88"/>
        <v>7268</v>
      </c>
    </row>
    <row r="160" spans="2:39" ht="30" customHeight="1" x14ac:dyDescent="0.25"/>
    <row r="161" spans="2:39" ht="19.5" customHeight="1" x14ac:dyDescent="0.25">
      <c r="C161" s="126" t="s">
        <v>61</v>
      </c>
    </row>
    <row r="163" spans="2:39" x14ac:dyDescent="0.25">
      <c r="B163" s="424">
        <v>193</v>
      </c>
      <c r="C163" s="66" t="s">
        <v>1</v>
      </c>
      <c r="I163" s="244">
        <f>'KCP 193 GVD 2022-2023'!N6</f>
        <v>8228</v>
      </c>
      <c r="J163" s="3">
        <f>I163</f>
        <v>8228</v>
      </c>
      <c r="K163" s="3">
        <f t="shared" ref="K163:AM167" si="89">J163</f>
        <v>8228</v>
      </c>
      <c r="L163" s="3">
        <f t="shared" si="89"/>
        <v>8228</v>
      </c>
      <c r="M163" s="3">
        <f t="shared" si="89"/>
        <v>8228</v>
      </c>
      <c r="N163" s="3">
        <f t="shared" si="89"/>
        <v>8228</v>
      </c>
      <c r="O163" s="3">
        <f t="shared" si="89"/>
        <v>8228</v>
      </c>
      <c r="P163" s="3">
        <f t="shared" si="89"/>
        <v>8228</v>
      </c>
      <c r="Q163" s="3">
        <f t="shared" si="89"/>
        <v>8228</v>
      </c>
      <c r="R163" s="3">
        <f t="shared" si="89"/>
        <v>8228</v>
      </c>
      <c r="S163" s="3">
        <f t="shared" si="89"/>
        <v>8228</v>
      </c>
      <c r="T163" s="3">
        <f t="shared" si="89"/>
        <v>8228</v>
      </c>
      <c r="U163" s="3">
        <f t="shared" si="89"/>
        <v>8228</v>
      </c>
      <c r="V163" s="3">
        <f t="shared" si="89"/>
        <v>8228</v>
      </c>
      <c r="W163" s="3">
        <f t="shared" si="89"/>
        <v>8228</v>
      </c>
      <c r="X163" s="3">
        <f t="shared" si="89"/>
        <v>8228</v>
      </c>
      <c r="Y163" s="3">
        <f t="shared" si="89"/>
        <v>8228</v>
      </c>
      <c r="Z163" s="3">
        <f t="shared" si="89"/>
        <v>8228</v>
      </c>
      <c r="AA163" s="3">
        <f t="shared" si="89"/>
        <v>8228</v>
      </c>
      <c r="AB163" s="3">
        <f t="shared" si="89"/>
        <v>8228</v>
      </c>
      <c r="AC163" s="3">
        <f t="shared" si="89"/>
        <v>8228</v>
      </c>
      <c r="AD163" s="3">
        <f t="shared" si="89"/>
        <v>8228</v>
      </c>
      <c r="AE163" s="3">
        <f t="shared" si="89"/>
        <v>8228</v>
      </c>
      <c r="AF163" s="3">
        <f t="shared" si="89"/>
        <v>8228</v>
      </c>
      <c r="AG163" s="3">
        <f t="shared" si="89"/>
        <v>8228</v>
      </c>
      <c r="AH163" s="3">
        <f t="shared" si="89"/>
        <v>8228</v>
      </c>
      <c r="AI163" s="3">
        <f t="shared" si="89"/>
        <v>8228</v>
      </c>
      <c r="AJ163" s="3">
        <f t="shared" si="89"/>
        <v>8228</v>
      </c>
      <c r="AK163" s="3">
        <f t="shared" si="89"/>
        <v>8228</v>
      </c>
      <c r="AL163" s="3">
        <f t="shared" si="89"/>
        <v>8228</v>
      </c>
      <c r="AM163" s="3">
        <f t="shared" si="89"/>
        <v>8228</v>
      </c>
    </row>
    <row r="164" spans="2:39" x14ac:dyDescent="0.25">
      <c r="B164" s="424"/>
      <c r="C164" s="66" t="s">
        <v>2</v>
      </c>
      <c r="I164" s="244">
        <f>'KCP 193 GVD 2022-2023'!N7</f>
        <v>8228</v>
      </c>
      <c r="J164" s="3">
        <f t="shared" ref="J164:Y167" si="90">I164</f>
        <v>8228</v>
      </c>
      <c r="K164" s="3">
        <f t="shared" si="90"/>
        <v>8228</v>
      </c>
      <c r="L164" s="3">
        <f t="shared" si="90"/>
        <v>8228</v>
      </c>
      <c r="M164" s="3">
        <f t="shared" si="90"/>
        <v>8228</v>
      </c>
      <c r="N164" s="3">
        <f t="shared" si="90"/>
        <v>8228</v>
      </c>
      <c r="O164" s="3">
        <f t="shared" si="90"/>
        <v>8228</v>
      </c>
      <c r="P164" s="3">
        <f t="shared" si="90"/>
        <v>8228</v>
      </c>
      <c r="Q164" s="3">
        <f t="shared" si="90"/>
        <v>8228</v>
      </c>
      <c r="R164" s="3">
        <f t="shared" si="90"/>
        <v>8228</v>
      </c>
      <c r="S164" s="3">
        <f t="shared" si="90"/>
        <v>8228</v>
      </c>
      <c r="T164" s="3">
        <f t="shared" si="90"/>
        <v>8228</v>
      </c>
      <c r="U164" s="3">
        <f t="shared" si="90"/>
        <v>8228</v>
      </c>
      <c r="V164" s="3">
        <f t="shared" si="90"/>
        <v>8228</v>
      </c>
      <c r="W164" s="3">
        <f t="shared" si="90"/>
        <v>8228</v>
      </c>
      <c r="X164" s="3">
        <f t="shared" si="90"/>
        <v>8228</v>
      </c>
      <c r="Y164" s="3">
        <f t="shared" si="90"/>
        <v>8228</v>
      </c>
      <c r="Z164" s="3">
        <f t="shared" si="89"/>
        <v>8228</v>
      </c>
      <c r="AA164" s="3">
        <f t="shared" si="89"/>
        <v>8228</v>
      </c>
      <c r="AB164" s="3">
        <f t="shared" si="89"/>
        <v>8228</v>
      </c>
      <c r="AC164" s="3">
        <f t="shared" si="89"/>
        <v>8228</v>
      </c>
      <c r="AD164" s="3">
        <f t="shared" si="89"/>
        <v>8228</v>
      </c>
      <c r="AE164" s="3">
        <f t="shared" si="89"/>
        <v>8228</v>
      </c>
      <c r="AF164" s="3">
        <f t="shared" si="89"/>
        <v>8228</v>
      </c>
      <c r="AG164" s="3">
        <f t="shared" si="89"/>
        <v>8228</v>
      </c>
      <c r="AH164" s="3">
        <f t="shared" si="89"/>
        <v>8228</v>
      </c>
      <c r="AI164" s="3">
        <f t="shared" si="89"/>
        <v>8228</v>
      </c>
      <c r="AJ164" s="3">
        <f t="shared" si="89"/>
        <v>8228</v>
      </c>
      <c r="AK164" s="3">
        <f t="shared" si="89"/>
        <v>8228</v>
      </c>
      <c r="AL164" s="3">
        <f t="shared" si="89"/>
        <v>8228</v>
      </c>
      <c r="AM164" s="3">
        <f t="shared" si="89"/>
        <v>8228</v>
      </c>
    </row>
    <row r="165" spans="2:39" x14ac:dyDescent="0.25">
      <c r="B165" s="424"/>
      <c r="C165" s="66" t="s">
        <v>3</v>
      </c>
      <c r="I165" s="244">
        <f>'KCP 193 GVD 2022-2023'!N8</f>
        <v>7500</v>
      </c>
      <c r="J165" s="3">
        <f t="shared" si="90"/>
        <v>7500</v>
      </c>
      <c r="K165" s="3">
        <f t="shared" si="89"/>
        <v>7500</v>
      </c>
      <c r="L165" s="3">
        <f t="shared" si="89"/>
        <v>7500</v>
      </c>
      <c r="M165" s="3">
        <f t="shared" si="89"/>
        <v>7500</v>
      </c>
      <c r="N165" s="3">
        <f t="shared" si="89"/>
        <v>7500</v>
      </c>
      <c r="O165" s="3">
        <f t="shared" si="89"/>
        <v>7500</v>
      </c>
      <c r="P165" s="3">
        <f t="shared" si="89"/>
        <v>7500</v>
      </c>
      <c r="Q165" s="3">
        <f t="shared" si="89"/>
        <v>7500</v>
      </c>
      <c r="R165" s="3">
        <f t="shared" si="89"/>
        <v>7500</v>
      </c>
      <c r="S165" s="3">
        <f t="shared" si="89"/>
        <v>7500</v>
      </c>
      <c r="T165" s="3">
        <f t="shared" si="89"/>
        <v>7500</v>
      </c>
      <c r="U165" s="3">
        <f t="shared" si="89"/>
        <v>7500</v>
      </c>
      <c r="V165" s="3">
        <f t="shared" si="89"/>
        <v>7500</v>
      </c>
      <c r="W165" s="3">
        <f t="shared" si="89"/>
        <v>7500</v>
      </c>
      <c r="X165" s="3">
        <f t="shared" si="89"/>
        <v>7500</v>
      </c>
      <c r="Y165" s="3">
        <f t="shared" si="89"/>
        <v>7500</v>
      </c>
      <c r="Z165" s="3">
        <f t="shared" si="89"/>
        <v>7500</v>
      </c>
      <c r="AA165" s="3">
        <f t="shared" si="89"/>
        <v>7500</v>
      </c>
      <c r="AB165" s="3">
        <f t="shared" si="89"/>
        <v>7500</v>
      </c>
      <c r="AC165" s="3">
        <f t="shared" si="89"/>
        <v>7500</v>
      </c>
      <c r="AD165" s="3">
        <f t="shared" si="89"/>
        <v>7500</v>
      </c>
      <c r="AE165" s="3">
        <f t="shared" si="89"/>
        <v>7500</v>
      </c>
      <c r="AF165" s="3">
        <f t="shared" si="89"/>
        <v>7500</v>
      </c>
      <c r="AG165" s="3">
        <f t="shared" si="89"/>
        <v>7500</v>
      </c>
      <c r="AH165" s="3">
        <f t="shared" si="89"/>
        <v>7500</v>
      </c>
      <c r="AI165" s="3">
        <f t="shared" si="89"/>
        <v>7500</v>
      </c>
      <c r="AJ165" s="3">
        <f t="shared" si="89"/>
        <v>7500</v>
      </c>
      <c r="AK165" s="3">
        <f t="shared" si="89"/>
        <v>7500</v>
      </c>
      <c r="AL165" s="3">
        <f t="shared" si="89"/>
        <v>7500</v>
      </c>
      <c r="AM165" s="3">
        <f t="shared" si="89"/>
        <v>7500</v>
      </c>
    </row>
    <row r="166" spans="2:39" ht="6.75" customHeight="1" x14ac:dyDescent="0.25">
      <c r="B166" s="65"/>
      <c r="C166" s="67"/>
      <c r="I166" s="5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2:39" ht="15" customHeight="1" x14ac:dyDescent="0.25">
      <c r="B167" s="58">
        <v>194</v>
      </c>
      <c r="C167" s="66" t="s">
        <v>5</v>
      </c>
      <c r="I167" s="244">
        <f>'KCP 194 GVD 2022-2023'!N4</f>
        <v>7268</v>
      </c>
      <c r="J167" s="3">
        <f t="shared" si="90"/>
        <v>7268</v>
      </c>
      <c r="K167" s="3">
        <f t="shared" si="89"/>
        <v>7268</v>
      </c>
      <c r="L167" s="3">
        <f t="shared" si="89"/>
        <v>7268</v>
      </c>
      <c r="M167" s="3">
        <f t="shared" si="89"/>
        <v>7268</v>
      </c>
      <c r="N167" s="3">
        <f t="shared" si="89"/>
        <v>7268</v>
      </c>
      <c r="O167" s="3">
        <f t="shared" si="89"/>
        <v>7268</v>
      </c>
      <c r="P167" s="3">
        <f t="shared" si="89"/>
        <v>7268</v>
      </c>
      <c r="Q167" s="3">
        <f t="shared" si="89"/>
        <v>7268</v>
      </c>
      <c r="R167" s="3">
        <f t="shared" si="89"/>
        <v>7268</v>
      </c>
      <c r="S167" s="3">
        <f t="shared" si="89"/>
        <v>7268</v>
      </c>
      <c r="T167" s="3">
        <f t="shared" si="89"/>
        <v>7268</v>
      </c>
      <c r="U167" s="3">
        <f t="shared" si="89"/>
        <v>7268</v>
      </c>
      <c r="V167" s="3">
        <f t="shared" si="89"/>
        <v>7268</v>
      </c>
      <c r="W167" s="3">
        <f t="shared" si="89"/>
        <v>7268</v>
      </c>
      <c r="X167" s="3">
        <f t="shared" si="89"/>
        <v>7268</v>
      </c>
      <c r="Y167" s="3">
        <f t="shared" si="89"/>
        <v>7268</v>
      </c>
      <c r="Z167" s="3">
        <f t="shared" si="89"/>
        <v>7268</v>
      </c>
      <c r="AA167" s="3">
        <f t="shared" si="89"/>
        <v>7268</v>
      </c>
      <c r="AB167" s="3">
        <f t="shared" si="89"/>
        <v>7268</v>
      </c>
      <c r="AC167" s="3">
        <f t="shared" si="89"/>
        <v>7268</v>
      </c>
      <c r="AD167" s="3">
        <f t="shared" si="89"/>
        <v>7268</v>
      </c>
      <c r="AE167" s="3">
        <f t="shared" si="89"/>
        <v>7268</v>
      </c>
      <c r="AF167" s="3">
        <f t="shared" si="89"/>
        <v>7268</v>
      </c>
      <c r="AG167" s="3">
        <f t="shared" si="89"/>
        <v>7268</v>
      </c>
      <c r="AH167" s="3">
        <f t="shared" si="89"/>
        <v>7268</v>
      </c>
      <c r="AI167" s="3">
        <f t="shared" si="89"/>
        <v>7268</v>
      </c>
      <c r="AJ167" s="3">
        <f t="shared" si="89"/>
        <v>7268</v>
      </c>
      <c r="AK167" s="3">
        <f t="shared" si="89"/>
        <v>7268</v>
      </c>
      <c r="AL167" s="3">
        <f t="shared" si="89"/>
        <v>7268</v>
      </c>
      <c r="AM167" s="3">
        <f t="shared" si="89"/>
        <v>7268</v>
      </c>
    </row>
    <row r="169" spans="2:39" ht="15.75" thickBot="1" x14ac:dyDescent="0.3"/>
    <row r="170" spans="2:39" ht="15" customHeight="1" x14ac:dyDescent="0.25">
      <c r="B170" s="415" t="s">
        <v>68</v>
      </c>
      <c r="C170" s="416"/>
      <c r="D170" s="416"/>
      <c r="E170" s="416"/>
      <c r="F170" s="416"/>
      <c r="G170" s="416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  <c r="T170" s="416"/>
      <c r="U170" s="416"/>
      <c r="V170" s="416"/>
      <c r="W170" s="416"/>
      <c r="X170" s="416"/>
      <c r="Y170" s="416"/>
      <c r="Z170" s="416"/>
      <c r="AA170" s="416"/>
      <c r="AB170" s="416"/>
      <c r="AC170" s="416"/>
      <c r="AD170" s="416"/>
      <c r="AE170" s="416"/>
      <c r="AF170" s="416"/>
      <c r="AG170" s="416"/>
      <c r="AH170" s="416"/>
      <c r="AI170" s="416"/>
      <c r="AJ170" s="416"/>
      <c r="AK170" s="416"/>
      <c r="AL170" s="416"/>
      <c r="AM170" s="417"/>
    </row>
    <row r="171" spans="2:39" ht="15" customHeight="1" x14ac:dyDescent="0.25">
      <c r="B171" s="418"/>
      <c r="C171" s="419"/>
      <c r="D171" s="419"/>
      <c r="E171" s="419"/>
      <c r="F171" s="419"/>
      <c r="G171" s="419"/>
      <c r="H171" s="419"/>
      <c r="I171" s="419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19"/>
      <c r="AC171" s="419"/>
      <c r="AD171" s="419"/>
      <c r="AE171" s="419"/>
      <c r="AF171" s="419"/>
      <c r="AG171" s="419"/>
      <c r="AH171" s="419"/>
      <c r="AI171" s="419"/>
      <c r="AJ171" s="419"/>
      <c r="AK171" s="419"/>
      <c r="AL171" s="419"/>
      <c r="AM171" s="420"/>
    </row>
    <row r="172" spans="2:39" ht="15.95" customHeight="1" thickBot="1" x14ac:dyDescent="0.3">
      <c r="B172" s="421"/>
      <c r="C172" s="422"/>
      <c r="D172" s="422"/>
      <c r="E172" s="422"/>
      <c r="F172" s="422"/>
      <c r="G172" s="422"/>
      <c r="H172" s="422"/>
      <c r="I172" s="422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2"/>
      <c r="AC172" s="422"/>
      <c r="AD172" s="422"/>
      <c r="AE172" s="422"/>
      <c r="AF172" s="422"/>
      <c r="AG172" s="422"/>
      <c r="AH172" s="422"/>
      <c r="AI172" s="422"/>
      <c r="AJ172" s="422"/>
      <c r="AK172" s="422"/>
      <c r="AL172" s="422"/>
      <c r="AM172" s="423"/>
    </row>
    <row r="175" spans="2:39" ht="18.75" x14ac:dyDescent="0.25">
      <c r="C175" s="69" t="s">
        <v>62</v>
      </c>
    </row>
    <row r="177" spans="2:39" x14ac:dyDescent="0.25">
      <c r="B177" s="424">
        <f>$B$163</f>
        <v>193</v>
      </c>
      <c r="C177" s="66" t="s">
        <v>1</v>
      </c>
      <c r="I177" s="3">
        <f>I185</f>
        <v>96</v>
      </c>
      <c r="J177" s="3">
        <f t="shared" ref="J177:AM177" si="91">J185</f>
        <v>96</v>
      </c>
      <c r="K177" s="3">
        <f t="shared" si="91"/>
        <v>96</v>
      </c>
      <c r="L177" s="3">
        <f t="shared" si="91"/>
        <v>96</v>
      </c>
      <c r="M177" s="3">
        <f t="shared" si="91"/>
        <v>96</v>
      </c>
      <c r="N177" s="3">
        <f t="shared" si="91"/>
        <v>96</v>
      </c>
      <c r="O177" s="3">
        <f t="shared" si="91"/>
        <v>96</v>
      </c>
      <c r="P177" s="3">
        <f t="shared" si="91"/>
        <v>96</v>
      </c>
      <c r="Q177" s="3">
        <f t="shared" si="91"/>
        <v>96</v>
      </c>
      <c r="R177" s="3">
        <f t="shared" si="91"/>
        <v>96</v>
      </c>
      <c r="S177" s="3">
        <f t="shared" si="91"/>
        <v>96</v>
      </c>
      <c r="T177" s="3">
        <f t="shared" si="91"/>
        <v>96</v>
      </c>
      <c r="U177" s="3">
        <f t="shared" si="91"/>
        <v>96</v>
      </c>
      <c r="V177" s="3">
        <f t="shared" si="91"/>
        <v>96</v>
      </c>
      <c r="W177" s="3">
        <f t="shared" si="91"/>
        <v>96</v>
      </c>
      <c r="X177" s="3">
        <f t="shared" si="91"/>
        <v>96</v>
      </c>
      <c r="Y177" s="3">
        <f t="shared" si="91"/>
        <v>96</v>
      </c>
      <c r="Z177" s="3">
        <f t="shared" si="91"/>
        <v>96</v>
      </c>
      <c r="AA177" s="3">
        <f t="shared" si="91"/>
        <v>96</v>
      </c>
      <c r="AB177" s="3">
        <f t="shared" si="91"/>
        <v>96</v>
      </c>
      <c r="AC177" s="3">
        <f t="shared" si="91"/>
        <v>96</v>
      </c>
      <c r="AD177" s="3">
        <f t="shared" si="91"/>
        <v>96</v>
      </c>
      <c r="AE177" s="3">
        <f t="shared" si="91"/>
        <v>96</v>
      </c>
      <c r="AF177" s="3">
        <f t="shared" si="91"/>
        <v>96</v>
      </c>
      <c r="AG177" s="3">
        <f t="shared" si="91"/>
        <v>96</v>
      </c>
      <c r="AH177" s="3">
        <f t="shared" si="91"/>
        <v>96</v>
      </c>
      <c r="AI177" s="3">
        <f t="shared" si="91"/>
        <v>96</v>
      </c>
      <c r="AJ177" s="3">
        <f t="shared" si="91"/>
        <v>96</v>
      </c>
      <c r="AK177" s="3">
        <f t="shared" si="91"/>
        <v>96</v>
      </c>
      <c r="AL177" s="3">
        <f t="shared" si="91"/>
        <v>96</v>
      </c>
      <c r="AM177" s="3">
        <f t="shared" si="91"/>
        <v>96</v>
      </c>
    </row>
    <row r="178" spans="2:39" x14ac:dyDescent="0.25">
      <c r="B178" s="424"/>
      <c r="C178" s="66" t="s">
        <v>2</v>
      </c>
      <c r="I178" s="3">
        <f t="shared" ref="I178:AM178" si="92">I186</f>
        <v>96</v>
      </c>
      <c r="J178" s="3">
        <f t="shared" si="92"/>
        <v>96</v>
      </c>
      <c r="K178" s="3">
        <f t="shared" si="92"/>
        <v>96</v>
      </c>
      <c r="L178" s="3">
        <f t="shared" si="92"/>
        <v>96</v>
      </c>
      <c r="M178" s="3">
        <f t="shared" si="92"/>
        <v>96</v>
      </c>
      <c r="N178" s="3">
        <f t="shared" si="92"/>
        <v>96</v>
      </c>
      <c r="O178" s="3">
        <f t="shared" si="92"/>
        <v>96</v>
      </c>
      <c r="P178" s="3">
        <f t="shared" si="92"/>
        <v>96</v>
      </c>
      <c r="Q178" s="3">
        <f t="shared" si="92"/>
        <v>96</v>
      </c>
      <c r="R178" s="3">
        <f t="shared" si="92"/>
        <v>96</v>
      </c>
      <c r="S178" s="3">
        <f t="shared" si="92"/>
        <v>96</v>
      </c>
      <c r="T178" s="3">
        <f t="shared" si="92"/>
        <v>96</v>
      </c>
      <c r="U178" s="3">
        <f t="shared" si="92"/>
        <v>96</v>
      </c>
      <c r="V178" s="3">
        <f t="shared" si="92"/>
        <v>96</v>
      </c>
      <c r="W178" s="3">
        <f t="shared" si="92"/>
        <v>96</v>
      </c>
      <c r="X178" s="3">
        <f t="shared" si="92"/>
        <v>96</v>
      </c>
      <c r="Y178" s="3">
        <f t="shared" si="92"/>
        <v>96</v>
      </c>
      <c r="Z178" s="3">
        <f t="shared" si="92"/>
        <v>96</v>
      </c>
      <c r="AA178" s="3">
        <f t="shared" si="92"/>
        <v>96</v>
      </c>
      <c r="AB178" s="3">
        <f t="shared" si="92"/>
        <v>96</v>
      </c>
      <c r="AC178" s="3">
        <f t="shared" si="92"/>
        <v>96</v>
      </c>
      <c r="AD178" s="3">
        <f t="shared" si="92"/>
        <v>96</v>
      </c>
      <c r="AE178" s="3">
        <f t="shared" si="92"/>
        <v>96</v>
      </c>
      <c r="AF178" s="3">
        <f t="shared" si="92"/>
        <v>96</v>
      </c>
      <c r="AG178" s="3">
        <f t="shared" si="92"/>
        <v>96</v>
      </c>
      <c r="AH178" s="3">
        <f t="shared" si="92"/>
        <v>96</v>
      </c>
      <c r="AI178" s="3">
        <f t="shared" si="92"/>
        <v>96</v>
      </c>
      <c r="AJ178" s="3">
        <f t="shared" si="92"/>
        <v>96</v>
      </c>
      <c r="AK178" s="3">
        <f t="shared" si="92"/>
        <v>96</v>
      </c>
      <c r="AL178" s="3">
        <f t="shared" si="92"/>
        <v>96</v>
      </c>
      <c r="AM178" s="3">
        <f t="shared" si="92"/>
        <v>96</v>
      </c>
    </row>
    <row r="179" spans="2:39" x14ac:dyDescent="0.25">
      <c r="B179" s="424"/>
      <c r="C179" s="66" t="s">
        <v>3</v>
      </c>
      <c r="I179" s="3">
        <f t="shared" ref="I179:AM179" si="93">I187</f>
        <v>96</v>
      </c>
      <c r="J179" s="3">
        <f t="shared" si="93"/>
        <v>96</v>
      </c>
      <c r="K179" s="3">
        <f t="shared" si="93"/>
        <v>96</v>
      </c>
      <c r="L179" s="3">
        <f t="shared" si="93"/>
        <v>96</v>
      </c>
      <c r="M179" s="3">
        <f t="shared" si="93"/>
        <v>96</v>
      </c>
      <c r="N179" s="3">
        <f t="shared" si="93"/>
        <v>96</v>
      </c>
      <c r="O179" s="3">
        <f t="shared" si="93"/>
        <v>96</v>
      </c>
      <c r="P179" s="3">
        <f t="shared" si="93"/>
        <v>96</v>
      </c>
      <c r="Q179" s="3">
        <f t="shared" si="93"/>
        <v>96</v>
      </c>
      <c r="R179" s="3">
        <f t="shared" si="93"/>
        <v>96</v>
      </c>
      <c r="S179" s="3">
        <f t="shared" si="93"/>
        <v>96</v>
      </c>
      <c r="T179" s="3">
        <f t="shared" si="93"/>
        <v>96</v>
      </c>
      <c r="U179" s="3">
        <f t="shared" si="93"/>
        <v>96</v>
      </c>
      <c r="V179" s="3">
        <f t="shared" si="93"/>
        <v>96</v>
      </c>
      <c r="W179" s="3">
        <f t="shared" si="93"/>
        <v>96</v>
      </c>
      <c r="X179" s="3">
        <f t="shared" si="93"/>
        <v>96</v>
      </c>
      <c r="Y179" s="3">
        <f t="shared" si="93"/>
        <v>96</v>
      </c>
      <c r="Z179" s="3">
        <f t="shared" si="93"/>
        <v>96</v>
      </c>
      <c r="AA179" s="3">
        <f t="shared" si="93"/>
        <v>96</v>
      </c>
      <c r="AB179" s="3">
        <f t="shared" si="93"/>
        <v>96</v>
      </c>
      <c r="AC179" s="3">
        <f t="shared" si="93"/>
        <v>96</v>
      </c>
      <c r="AD179" s="3">
        <f t="shared" si="93"/>
        <v>96</v>
      </c>
      <c r="AE179" s="3">
        <f t="shared" si="93"/>
        <v>96</v>
      </c>
      <c r="AF179" s="3">
        <f t="shared" si="93"/>
        <v>96</v>
      </c>
      <c r="AG179" s="3">
        <f t="shared" si="93"/>
        <v>96</v>
      </c>
      <c r="AH179" s="3">
        <f t="shared" si="93"/>
        <v>96</v>
      </c>
      <c r="AI179" s="3">
        <f t="shared" si="93"/>
        <v>96</v>
      </c>
      <c r="AJ179" s="3">
        <f t="shared" si="93"/>
        <v>96</v>
      </c>
      <c r="AK179" s="3">
        <f t="shared" si="93"/>
        <v>96</v>
      </c>
      <c r="AL179" s="3">
        <f t="shared" si="93"/>
        <v>96</v>
      </c>
      <c r="AM179" s="3">
        <f t="shared" si="93"/>
        <v>96</v>
      </c>
    </row>
    <row r="180" spans="2:39" ht="6.75" customHeight="1" x14ac:dyDescent="0.25">
      <c r="B180" s="65"/>
      <c r="C180" s="67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2:39" ht="15" customHeight="1" x14ac:dyDescent="0.25">
      <c r="B181" s="58">
        <f>$B$167</f>
        <v>194</v>
      </c>
      <c r="C181" s="66" t="s">
        <v>5</v>
      </c>
      <c r="I181" s="3">
        <f t="shared" ref="I181:AM181" si="94">I189</f>
        <v>20</v>
      </c>
      <c r="J181" s="3">
        <f t="shared" si="94"/>
        <v>20</v>
      </c>
      <c r="K181" s="3">
        <f t="shared" si="94"/>
        <v>20</v>
      </c>
      <c r="L181" s="3">
        <f t="shared" si="94"/>
        <v>20</v>
      </c>
      <c r="M181" s="3">
        <f t="shared" si="94"/>
        <v>20</v>
      </c>
      <c r="N181" s="3">
        <f t="shared" si="94"/>
        <v>20</v>
      </c>
      <c r="O181" s="3">
        <f t="shared" si="94"/>
        <v>20</v>
      </c>
      <c r="P181" s="3">
        <f t="shared" si="94"/>
        <v>20</v>
      </c>
      <c r="Q181" s="3">
        <f t="shared" si="94"/>
        <v>20</v>
      </c>
      <c r="R181" s="3">
        <f t="shared" si="94"/>
        <v>20</v>
      </c>
      <c r="S181" s="3">
        <f t="shared" si="94"/>
        <v>20</v>
      </c>
      <c r="T181" s="3">
        <f t="shared" si="94"/>
        <v>20</v>
      </c>
      <c r="U181" s="3">
        <f t="shared" si="94"/>
        <v>20</v>
      </c>
      <c r="V181" s="3">
        <f t="shared" si="94"/>
        <v>20</v>
      </c>
      <c r="W181" s="3">
        <f t="shared" si="94"/>
        <v>20</v>
      </c>
      <c r="X181" s="3">
        <f t="shared" si="94"/>
        <v>20</v>
      </c>
      <c r="Y181" s="3">
        <f t="shared" si="94"/>
        <v>20</v>
      </c>
      <c r="Z181" s="3">
        <f t="shared" si="94"/>
        <v>20</v>
      </c>
      <c r="AA181" s="3">
        <f t="shared" si="94"/>
        <v>20</v>
      </c>
      <c r="AB181" s="3">
        <f t="shared" si="94"/>
        <v>20</v>
      </c>
      <c r="AC181" s="3">
        <f t="shared" si="94"/>
        <v>20</v>
      </c>
      <c r="AD181" s="3">
        <f t="shared" si="94"/>
        <v>20</v>
      </c>
      <c r="AE181" s="3">
        <f t="shared" si="94"/>
        <v>20</v>
      </c>
      <c r="AF181" s="3">
        <f t="shared" si="94"/>
        <v>20</v>
      </c>
      <c r="AG181" s="3">
        <f t="shared" si="94"/>
        <v>20</v>
      </c>
      <c r="AH181" s="3">
        <f t="shared" si="94"/>
        <v>20</v>
      </c>
      <c r="AI181" s="3">
        <f t="shared" si="94"/>
        <v>20</v>
      </c>
      <c r="AJ181" s="3">
        <f t="shared" si="94"/>
        <v>20</v>
      </c>
      <c r="AK181" s="3">
        <f t="shared" si="94"/>
        <v>20</v>
      </c>
      <c r="AL181" s="3">
        <f t="shared" si="94"/>
        <v>20</v>
      </c>
      <c r="AM181" s="3">
        <f t="shared" si="94"/>
        <v>20</v>
      </c>
    </row>
    <row r="182" spans="2:39" ht="30" customHeight="1" x14ac:dyDescent="0.25"/>
    <row r="183" spans="2:39" ht="19.5" customHeight="1" x14ac:dyDescent="0.25">
      <c r="C183" s="69" t="s">
        <v>61</v>
      </c>
    </row>
    <row r="185" spans="2:39" x14ac:dyDescent="0.25">
      <c r="B185" s="424">
        <v>193</v>
      </c>
      <c r="C185" s="66" t="s">
        <v>1</v>
      </c>
      <c r="I185" s="244">
        <f>'KCP 193 GVD 2022-2023'!O6</f>
        <v>96</v>
      </c>
      <c r="J185" s="3">
        <f>I185</f>
        <v>96</v>
      </c>
      <c r="K185" s="3">
        <f t="shared" ref="K185:AM185" si="95">J185</f>
        <v>96</v>
      </c>
      <c r="L185" s="3">
        <f t="shared" si="95"/>
        <v>96</v>
      </c>
      <c r="M185" s="3">
        <f t="shared" si="95"/>
        <v>96</v>
      </c>
      <c r="N185" s="3">
        <f t="shared" si="95"/>
        <v>96</v>
      </c>
      <c r="O185" s="3">
        <f t="shared" si="95"/>
        <v>96</v>
      </c>
      <c r="P185" s="3">
        <f t="shared" si="95"/>
        <v>96</v>
      </c>
      <c r="Q185" s="3">
        <f t="shared" si="95"/>
        <v>96</v>
      </c>
      <c r="R185" s="3">
        <f t="shared" si="95"/>
        <v>96</v>
      </c>
      <c r="S185" s="3">
        <f t="shared" si="95"/>
        <v>96</v>
      </c>
      <c r="T185" s="3">
        <f t="shared" si="95"/>
        <v>96</v>
      </c>
      <c r="U185" s="3">
        <f t="shared" si="95"/>
        <v>96</v>
      </c>
      <c r="V185" s="3">
        <f t="shared" si="95"/>
        <v>96</v>
      </c>
      <c r="W185" s="3">
        <f t="shared" si="95"/>
        <v>96</v>
      </c>
      <c r="X185" s="3">
        <f t="shared" si="95"/>
        <v>96</v>
      </c>
      <c r="Y185" s="3">
        <f t="shared" si="95"/>
        <v>96</v>
      </c>
      <c r="Z185" s="3">
        <f t="shared" si="95"/>
        <v>96</v>
      </c>
      <c r="AA185" s="3">
        <f t="shared" si="95"/>
        <v>96</v>
      </c>
      <c r="AB185" s="3">
        <f t="shared" si="95"/>
        <v>96</v>
      </c>
      <c r="AC185" s="3">
        <f t="shared" si="95"/>
        <v>96</v>
      </c>
      <c r="AD185" s="3">
        <f t="shared" si="95"/>
        <v>96</v>
      </c>
      <c r="AE185" s="3">
        <f t="shared" si="95"/>
        <v>96</v>
      </c>
      <c r="AF185" s="3">
        <f t="shared" si="95"/>
        <v>96</v>
      </c>
      <c r="AG185" s="3">
        <f t="shared" si="95"/>
        <v>96</v>
      </c>
      <c r="AH185" s="3">
        <f t="shared" si="95"/>
        <v>96</v>
      </c>
      <c r="AI185" s="3">
        <f t="shared" si="95"/>
        <v>96</v>
      </c>
      <c r="AJ185" s="3">
        <f t="shared" si="95"/>
        <v>96</v>
      </c>
      <c r="AK185" s="3">
        <f t="shared" si="95"/>
        <v>96</v>
      </c>
      <c r="AL185" s="3">
        <f t="shared" si="95"/>
        <v>96</v>
      </c>
      <c r="AM185" s="3">
        <f t="shared" si="95"/>
        <v>96</v>
      </c>
    </row>
    <row r="186" spans="2:39" x14ac:dyDescent="0.25">
      <c r="B186" s="424"/>
      <c r="C186" s="66" t="s">
        <v>2</v>
      </c>
      <c r="I186" s="244">
        <f>'KCP 193 GVD 2022-2023'!O7</f>
        <v>96</v>
      </c>
      <c r="J186" s="3">
        <f t="shared" ref="J186:AM186" si="96">I186</f>
        <v>96</v>
      </c>
      <c r="K186" s="3">
        <f t="shared" si="96"/>
        <v>96</v>
      </c>
      <c r="L186" s="3">
        <f t="shared" si="96"/>
        <v>96</v>
      </c>
      <c r="M186" s="3">
        <f t="shared" si="96"/>
        <v>96</v>
      </c>
      <c r="N186" s="3">
        <f t="shared" si="96"/>
        <v>96</v>
      </c>
      <c r="O186" s="3">
        <f t="shared" si="96"/>
        <v>96</v>
      </c>
      <c r="P186" s="3">
        <f t="shared" si="96"/>
        <v>96</v>
      </c>
      <c r="Q186" s="3">
        <f t="shared" si="96"/>
        <v>96</v>
      </c>
      <c r="R186" s="3">
        <f t="shared" si="96"/>
        <v>96</v>
      </c>
      <c r="S186" s="3">
        <f t="shared" si="96"/>
        <v>96</v>
      </c>
      <c r="T186" s="3">
        <f t="shared" si="96"/>
        <v>96</v>
      </c>
      <c r="U186" s="3">
        <f t="shared" si="96"/>
        <v>96</v>
      </c>
      <c r="V186" s="3">
        <f t="shared" si="96"/>
        <v>96</v>
      </c>
      <c r="W186" s="3">
        <f t="shared" si="96"/>
        <v>96</v>
      </c>
      <c r="X186" s="3">
        <f t="shared" si="96"/>
        <v>96</v>
      </c>
      <c r="Y186" s="3">
        <f t="shared" si="96"/>
        <v>96</v>
      </c>
      <c r="Z186" s="3">
        <f t="shared" si="96"/>
        <v>96</v>
      </c>
      <c r="AA186" s="3">
        <f t="shared" si="96"/>
        <v>96</v>
      </c>
      <c r="AB186" s="3">
        <f t="shared" si="96"/>
        <v>96</v>
      </c>
      <c r="AC186" s="3">
        <f t="shared" si="96"/>
        <v>96</v>
      </c>
      <c r="AD186" s="3">
        <f t="shared" si="96"/>
        <v>96</v>
      </c>
      <c r="AE186" s="3">
        <f t="shared" si="96"/>
        <v>96</v>
      </c>
      <c r="AF186" s="3">
        <f t="shared" si="96"/>
        <v>96</v>
      </c>
      <c r="AG186" s="3">
        <f t="shared" si="96"/>
        <v>96</v>
      </c>
      <c r="AH186" s="3">
        <f t="shared" si="96"/>
        <v>96</v>
      </c>
      <c r="AI186" s="3">
        <f t="shared" si="96"/>
        <v>96</v>
      </c>
      <c r="AJ186" s="3">
        <f t="shared" si="96"/>
        <v>96</v>
      </c>
      <c r="AK186" s="3">
        <f t="shared" si="96"/>
        <v>96</v>
      </c>
      <c r="AL186" s="3">
        <f t="shared" si="96"/>
        <v>96</v>
      </c>
      <c r="AM186" s="3">
        <f t="shared" si="96"/>
        <v>96</v>
      </c>
    </row>
    <row r="187" spans="2:39" x14ac:dyDescent="0.25">
      <c r="B187" s="424"/>
      <c r="C187" s="66" t="s">
        <v>3</v>
      </c>
      <c r="I187" s="244">
        <f>'KCP 193 GVD 2022-2023'!O8</f>
        <v>96</v>
      </c>
      <c r="J187" s="3">
        <f t="shared" ref="J187:AM187" si="97">I187</f>
        <v>96</v>
      </c>
      <c r="K187" s="3">
        <f t="shared" si="97"/>
        <v>96</v>
      </c>
      <c r="L187" s="3">
        <f t="shared" si="97"/>
        <v>96</v>
      </c>
      <c r="M187" s="3">
        <f t="shared" si="97"/>
        <v>96</v>
      </c>
      <c r="N187" s="3">
        <f t="shared" si="97"/>
        <v>96</v>
      </c>
      <c r="O187" s="3">
        <f t="shared" si="97"/>
        <v>96</v>
      </c>
      <c r="P187" s="3">
        <f t="shared" si="97"/>
        <v>96</v>
      </c>
      <c r="Q187" s="3">
        <f t="shared" si="97"/>
        <v>96</v>
      </c>
      <c r="R187" s="3">
        <f t="shared" si="97"/>
        <v>96</v>
      </c>
      <c r="S187" s="3">
        <f t="shared" si="97"/>
        <v>96</v>
      </c>
      <c r="T187" s="3">
        <f t="shared" si="97"/>
        <v>96</v>
      </c>
      <c r="U187" s="3">
        <f t="shared" si="97"/>
        <v>96</v>
      </c>
      <c r="V187" s="3">
        <f t="shared" si="97"/>
        <v>96</v>
      </c>
      <c r="W187" s="3">
        <f t="shared" si="97"/>
        <v>96</v>
      </c>
      <c r="X187" s="3">
        <f t="shared" si="97"/>
        <v>96</v>
      </c>
      <c r="Y187" s="3">
        <f t="shared" si="97"/>
        <v>96</v>
      </c>
      <c r="Z187" s="3">
        <f t="shared" si="97"/>
        <v>96</v>
      </c>
      <c r="AA187" s="3">
        <f t="shared" si="97"/>
        <v>96</v>
      </c>
      <c r="AB187" s="3">
        <f t="shared" si="97"/>
        <v>96</v>
      </c>
      <c r="AC187" s="3">
        <f t="shared" si="97"/>
        <v>96</v>
      </c>
      <c r="AD187" s="3">
        <f t="shared" si="97"/>
        <v>96</v>
      </c>
      <c r="AE187" s="3">
        <f t="shared" si="97"/>
        <v>96</v>
      </c>
      <c r="AF187" s="3">
        <f t="shared" si="97"/>
        <v>96</v>
      </c>
      <c r="AG187" s="3">
        <f t="shared" si="97"/>
        <v>96</v>
      </c>
      <c r="AH187" s="3">
        <f t="shared" si="97"/>
        <v>96</v>
      </c>
      <c r="AI187" s="3">
        <f t="shared" si="97"/>
        <v>96</v>
      </c>
      <c r="AJ187" s="3">
        <f t="shared" si="97"/>
        <v>96</v>
      </c>
      <c r="AK187" s="3">
        <f t="shared" si="97"/>
        <v>96</v>
      </c>
      <c r="AL187" s="3">
        <f t="shared" si="97"/>
        <v>96</v>
      </c>
      <c r="AM187" s="3">
        <f t="shared" si="97"/>
        <v>96</v>
      </c>
    </row>
    <row r="188" spans="2:39" ht="6.75" customHeight="1" x14ac:dyDescent="0.25">
      <c r="B188" s="65"/>
      <c r="C188" s="67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2:39" ht="15" customHeight="1" x14ac:dyDescent="0.25">
      <c r="B189" s="58">
        <v>194</v>
      </c>
      <c r="C189" s="66" t="s">
        <v>5</v>
      </c>
      <c r="I189" s="244">
        <f>'KCP 194 GVD 2022-2023'!O4</f>
        <v>20</v>
      </c>
      <c r="J189" s="3">
        <f t="shared" ref="J189:AM189" si="98">I189</f>
        <v>20</v>
      </c>
      <c r="K189" s="3">
        <f t="shared" si="98"/>
        <v>20</v>
      </c>
      <c r="L189" s="3">
        <f t="shared" si="98"/>
        <v>20</v>
      </c>
      <c r="M189" s="3">
        <f t="shared" si="98"/>
        <v>20</v>
      </c>
      <c r="N189" s="3">
        <f t="shared" si="98"/>
        <v>20</v>
      </c>
      <c r="O189" s="3">
        <f t="shared" si="98"/>
        <v>20</v>
      </c>
      <c r="P189" s="3">
        <f t="shared" si="98"/>
        <v>20</v>
      </c>
      <c r="Q189" s="3">
        <f t="shared" si="98"/>
        <v>20</v>
      </c>
      <c r="R189" s="3">
        <f t="shared" si="98"/>
        <v>20</v>
      </c>
      <c r="S189" s="3">
        <f t="shared" si="98"/>
        <v>20</v>
      </c>
      <c r="T189" s="3">
        <f t="shared" si="98"/>
        <v>20</v>
      </c>
      <c r="U189" s="3">
        <f t="shared" si="98"/>
        <v>20</v>
      </c>
      <c r="V189" s="3">
        <f t="shared" si="98"/>
        <v>20</v>
      </c>
      <c r="W189" s="3">
        <f t="shared" si="98"/>
        <v>20</v>
      </c>
      <c r="X189" s="3">
        <f t="shared" si="98"/>
        <v>20</v>
      </c>
      <c r="Y189" s="3">
        <f t="shared" si="98"/>
        <v>20</v>
      </c>
      <c r="Z189" s="3">
        <f t="shared" si="98"/>
        <v>20</v>
      </c>
      <c r="AA189" s="3">
        <f t="shared" si="98"/>
        <v>20</v>
      </c>
      <c r="AB189" s="3">
        <f t="shared" si="98"/>
        <v>20</v>
      </c>
      <c r="AC189" s="3">
        <f t="shared" si="98"/>
        <v>20</v>
      </c>
      <c r="AD189" s="3">
        <f t="shared" si="98"/>
        <v>20</v>
      </c>
      <c r="AE189" s="3">
        <f t="shared" si="98"/>
        <v>20</v>
      </c>
      <c r="AF189" s="3">
        <f t="shared" si="98"/>
        <v>20</v>
      </c>
      <c r="AG189" s="3">
        <f t="shared" si="98"/>
        <v>20</v>
      </c>
      <c r="AH189" s="3">
        <f t="shared" si="98"/>
        <v>20</v>
      </c>
      <c r="AI189" s="3">
        <f t="shared" si="98"/>
        <v>20</v>
      </c>
      <c r="AJ189" s="3">
        <f t="shared" si="98"/>
        <v>20</v>
      </c>
      <c r="AK189" s="3">
        <f t="shared" si="98"/>
        <v>20</v>
      </c>
      <c r="AL189" s="3">
        <f t="shared" si="98"/>
        <v>20</v>
      </c>
      <c r="AM189" s="3">
        <f t="shared" si="98"/>
        <v>20</v>
      </c>
    </row>
    <row r="191" spans="2:39" ht="15.75" thickBot="1" x14ac:dyDescent="0.3"/>
    <row r="192" spans="2:39" ht="15" customHeight="1" x14ac:dyDescent="0.25">
      <c r="B192" s="415" t="s">
        <v>69</v>
      </c>
      <c r="C192" s="416"/>
      <c r="D192" s="416"/>
      <c r="E192" s="416"/>
      <c r="F192" s="416"/>
      <c r="G192" s="416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  <c r="T192" s="416"/>
      <c r="U192" s="416"/>
      <c r="V192" s="416"/>
      <c r="W192" s="416"/>
      <c r="X192" s="416"/>
      <c r="Y192" s="416"/>
      <c r="Z192" s="416"/>
      <c r="AA192" s="416"/>
      <c r="AB192" s="416"/>
      <c r="AC192" s="416"/>
      <c r="AD192" s="416"/>
      <c r="AE192" s="416"/>
      <c r="AF192" s="416"/>
      <c r="AG192" s="416"/>
      <c r="AH192" s="416"/>
      <c r="AI192" s="416"/>
      <c r="AJ192" s="416"/>
      <c r="AK192" s="416"/>
      <c r="AL192" s="416"/>
      <c r="AM192" s="417"/>
    </row>
    <row r="193" spans="2:39" ht="15" customHeight="1" x14ac:dyDescent="0.25">
      <c r="B193" s="418"/>
      <c r="C193" s="419"/>
      <c r="D193" s="419"/>
      <c r="E193" s="419"/>
      <c r="F193" s="419"/>
      <c r="G193" s="419"/>
      <c r="H193" s="419"/>
      <c r="I193" s="419"/>
      <c r="J193" s="419"/>
      <c r="K193" s="419"/>
      <c r="L193" s="419"/>
      <c r="M193" s="419"/>
      <c r="N193" s="419"/>
      <c r="O193" s="419"/>
      <c r="P193" s="419"/>
      <c r="Q193" s="419"/>
      <c r="R193" s="419"/>
      <c r="S193" s="419"/>
      <c r="T193" s="419"/>
      <c r="U193" s="419"/>
      <c r="V193" s="419"/>
      <c r="W193" s="419"/>
      <c r="X193" s="419"/>
      <c r="Y193" s="419"/>
      <c r="Z193" s="419"/>
      <c r="AA193" s="419"/>
      <c r="AB193" s="419"/>
      <c r="AC193" s="419"/>
      <c r="AD193" s="419"/>
      <c r="AE193" s="419"/>
      <c r="AF193" s="419"/>
      <c r="AG193" s="419"/>
      <c r="AH193" s="419"/>
      <c r="AI193" s="419"/>
      <c r="AJ193" s="419"/>
      <c r="AK193" s="419"/>
      <c r="AL193" s="419"/>
      <c r="AM193" s="420"/>
    </row>
    <row r="194" spans="2:39" ht="15.95" customHeight="1" thickBot="1" x14ac:dyDescent="0.3">
      <c r="B194" s="421"/>
      <c r="C194" s="422"/>
      <c r="D194" s="422"/>
      <c r="E194" s="422"/>
      <c r="F194" s="422"/>
      <c r="G194" s="422"/>
      <c r="H194" s="422"/>
      <c r="I194" s="422"/>
      <c r="J194" s="422"/>
      <c r="K194" s="422"/>
      <c r="L194" s="422"/>
      <c r="M194" s="422"/>
      <c r="N194" s="422"/>
      <c r="O194" s="422"/>
      <c r="P194" s="422"/>
      <c r="Q194" s="422"/>
      <c r="R194" s="422"/>
      <c r="S194" s="422"/>
      <c r="T194" s="422"/>
      <c r="U194" s="422"/>
      <c r="V194" s="422"/>
      <c r="W194" s="422"/>
      <c r="X194" s="422"/>
      <c r="Y194" s="422"/>
      <c r="Z194" s="422"/>
      <c r="AA194" s="422"/>
      <c r="AB194" s="422"/>
      <c r="AC194" s="422"/>
      <c r="AD194" s="422"/>
      <c r="AE194" s="422"/>
      <c r="AF194" s="422"/>
      <c r="AG194" s="422"/>
      <c r="AH194" s="422"/>
      <c r="AI194" s="422"/>
      <c r="AJ194" s="422"/>
      <c r="AK194" s="422"/>
      <c r="AL194" s="422"/>
      <c r="AM194" s="423"/>
    </row>
    <row r="197" spans="2:39" ht="18.75" x14ac:dyDescent="0.25">
      <c r="C197" s="69" t="s">
        <v>62</v>
      </c>
    </row>
    <row r="199" spans="2:39" x14ac:dyDescent="0.25">
      <c r="B199" s="424">
        <f>$B$163</f>
        <v>193</v>
      </c>
      <c r="C199" s="66" t="s">
        <v>1</v>
      </c>
      <c r="I199" s="3">
        <f>I207</f>
        <v>112</v>
      </c>
      <c r="J199" s="3">
        <f t="shared" ref="J199:AM199" si="99">J207</f>
        <v>112</v>
      </c>
      <c r="K199" s="3">
        <f t="shared" si="99"/>
        <v>112</v>
      </c>
      <c r="L199" s="3">
        <f t="shared" si="99"/>
        <v>112</v>
      </c>
      <c r="M199" s="3">
        <f t="shared" si="99"/>
        <v>112</v>
      </c>
      <c r="N199" s="3">
        <f t="shared" si="99"/>
        <v>112</v>
      </c>
      <c r="O199" s="3">
        <f t="shared" si="99"/>
        <v>112</v>
      </c>
      <c r="P199" s="3">
        <f t="shared" si="99"/>
        <v>112</v>
      </c>
      <c r="Q199" s="3">
        <f t="shared" si="99"/>
        <v>112</v>
      </c>
      <c r="R199" s="3">
        <f t="shared" si="99"/>
        <v>112</v>
      </c>
      <c r="S199" s="3">
        <f t="shared" si="99"/>
        <v>112</v>
      </c>
      <c r="T199" s="3">
        <f t="shared" si="99"/>
        <v>112</v>
      </c>
      <c r="U199" s="3">
        <f t="shared" si="99"/>
        <v>112</v>
      </c>
      <c r="V199" s="3">
        <f t="shared" si="99"/>
        <v>112</v>
      </c>
      <c r="W199" s="3">
        <f t="shared" si="99"/>
        <v>112</v>
      </c>
      <c r="X199" s="3">
        <f t="shared" si="99"/>
        <v>112</v>
      </c>
      <c r="Y199" s="3">
        <f t="shared" si="99"/>
        <v>112</v>
      </c>
      <c r="Z199" s="3">
        <f t="shared" si="99"/>
        <v>112</v>
      </c>
      <c r="AA199" s="3">
        <f t="shared" si="99"/>
        <v>112</v>
      </c>
      <c r="AB199" s="3">
        <f t="shared" si="99"/>
        <v>112</v>
      </c>
      <c r="AC199" s="3">
        <f t="shared" si="99"/>
        <v>112</v>
      </c>
      <c r="AD199" s="3">
        <f t="shared" si="99"/>
        <v>112</v>
      </c>
      <c r="AE199" s="3">
        <f t="shared" si="99"/>
        <v>112</v>
      </c>
      <c r="AF199" s="3">
        <f t="shared" si="99"/>
        <v>112</v>
      </c>
      <c r="AG199" s="3">
        <f t="shared" si="99"/>
        <v>112</v>
      </c>
      <c r="AH199" s="3">
        <f t="shared" si="99"/>
        <v>112</v>
      </c>
      <c r="AI199" s="3">
        <f t="shared" si="99"/>
        <v>112</v>
      </c>
      <c r="AJ199" s="3">
        <f t="shared" si="99"/>
        <v>112</v>
      </c>
      <c r="AK199" s="3">
        <f t="shared" si="99"/>
        <v>112</v>
      </c>
      <c r="AL199" s="3">
        <f t="shared" si="99"/>
        <v>112</v>
      </c>
      <c r="AM199" s="3">
        <f t="shared" si="99"/>
        <v>112</v>
      </c>
    </row>
    <row r="200" spans="2:39" x14ac:dyDescent="0.25">
      <c r="B200" s="424"/>
      <c r="C200" s="66" t="s">
        <v>2</v>
      </c>
      <c r="I200" s="3">
        <f t="shared" ref="I200:AM200" si="100">I208</f>
        <v>112</v>
      </c>
      <c r="J200" s="3">
        <f t="shared" si="100"/>
        <v>112</v>
      </c>
      <c r="K200" s="3">
        <f t="shared" si="100"/>
        <v>112</v>
      </c>
      <c r="L200" s="3">
        <f t="shared" si="100"/>
        <v>112</v>
      </c>
      <c r="M200" s="3">
        <f t="shared" si="100"/>
        <v>112</v>
      </c>
      <c r="N200" s="3">
        <f t="shared" si="100"/>
        <v>112</v>
      </c>
      <c r="O200" s="3">
        <f t="shared" si="100"/>
        <v>112</v>
      </c>
      <c r="P200" s="3">
        <f t="shared" si="100"/>
        <v>112</v>
      </c>
      <c r="Q200" s="3">
        <f t="shared" si="100"/>
        <v>112</v>
      </c>
      <c r="R200" s="3">
        <f t="shared" si="100"/>
        <v>112</v>
      </c>
      <c r="S200" s="3">
        <f t="shared" si="100"/>
        <v>112</v>
      </c>
      <c r="T200" s="3">
        <f t="shared" si="100"/>
        <v>112</v>
      </c>
      <c r="U200" s="3">
        <f t="shared" si="100"/>
        <v>112</v>
      </c>
      <c r="V200" s="3">
        <f t="shared" si="100"/>
        <v>112</v>
      </c>
      <c r="W200" s="3">
        <f t="shared" si="100"/>
        <v>112</v>
      </c>
      <c r="X200" s="3">
        <f t="shared" si="100"/>
        <v>112</v>
      </c>
      <c r="Y200" s="3">
        <f t="shared" si="100"/>
        <v>112</v>
      </c>
      <c r="Z200" s="3">
        <f t="shared" si="100"/>
        <v>112</v>
      </c>
      <c r="AA200" s="3">
        <f t="shared" si="100"/>
        <v>112</v>
      </c>
      <c r="AB200" s="3">
        <f t="shared" si="100"/>
        <v>112</v>
      </c>
      <c r="AC200" s="3">
        <f t="shared" si="100"/>
        <v>112</v>
      </c>
      <c r="AD200" s="3">
        <f t="shared" si="100"/>
        <v>112</v>
      </c>
      <c r="AE200" s="3">
        <f t="shared" si="100"/>
        <v>112</v>
      </c>
      <c r="AF200" s="3">
        <f t="shared" si="100"/>
        <v>112</v>
      </c>
      <c r="AG200" s="3">
        <f t="shared" si="100"/>
        <v>112</v>
      </c>
      <c r="AH200" s="3">
        <f t="shared" si="100"/>
        <v>112</v>
      </c>
      <c r="AI200" s="3">
        <f t="shared" si="100"/>
        <v>112</v>
      </c>
      <c r="AJ200" s="3">
        <f t="shared" si="100"/>
        <v>112</v>
      </c>
      <c r="AK200" s="3">
        <f t="shared" si="100"/>
        <v>112</v>
      </c>
      <c r="AL200" s="3">
        <f t="shared" si="100"/>
        <v>112</v>
      </c>
      <c r="AM200" s="3">
        <f t="shared" si="100"/>
        <v>112</v>
      </c>
    </row>
    <row r="201" spans="2:39" x14ac:dyDescent="0.25">
      <c r="B201" s="424"/>
      <c r="C201" s="66" t="s">
        <v>3</v>
      </c>
      <c r="I201" s="3">
        <f t="shared" ref="I201:AM201" si="101">I209</f>
        <v>112</v>
      </c>
      <c r="J201" s="3">
        <f t="shared" si="101"/>
        <v>112</v>
      </c>
      <c r="K201" s="3">
        <f t="shared" si="101"/>
        <v>112</v>
      </c>
      <c r="L201" s="3">
        <f t="shared" si="101"/>
        <v>112</v>
      </c>
      <c r="M201" s="3">
        <f t="shared" si="101"/>
        <v>112</v>
      </c>
      <c r="N201" s="3">
        <f t="shared" si="101"/>
        <v>112</v>
      </c>
      <c r="O201" s="3">
        <f t="shared" si="101"/>
        <v>112</v>
      </c>
      <c r="P201" s="3">
        <f t="shared" si="101"/>
        <v>112</v>
      </c>
      <c r="Q201" s="3">
        <f t="shared" si="101"/>
        <v>112</v>
      </c>
      <c r="R201" s="3">
        <f t="shared" si="101"/>
        <v>112</v>
      </c>
      <c r="S201" s="3">
        <f t="shared" si="101"/>
        <v>112</v>
      </c>
      <c r="T201" s="3">
        <f t="shared" si="101"/>
        <v>112</v>
      </c>
      <c r="U201" s="3">
        <f t="shared" si="101"/>
        <v>112</v>
      </c>
      <c r="V201" s="3">
        <f t="shared" si="101"/>
        <v>112</v>
      </c>
      <c r="W201" s="3">
        <f t="shared" si="101"/>
        <v>112</v>
      </c>
      <c r="X201" s="3">
        <f t="shared" si="101"/>
        <v>112</v>
      </c>
      <c r="Y201" s="3">
        <f t="shared" si="101"/>
        <v>112</v>
      </c>
      <c r="Z201" s="3">
        <f t="shared" si="101"/>
        <v>112</v>
      </c>
      <c r="AA201" s="3">
        <f t="shared" si="101"/>
        <v>112</v>
      </c>
      <c r="AB201" s="3">
        <f t="shared" si="101"/>
        <v>112</v>
      </c>
      <c r="AC201" s="3">
        <f t="shared" si="101"/>
        <v>112</v>
      </c>
      <c r="AD201" s="3">
        <f t="shared" si="101"/>
        <v>112</v>
      </c>
      <c r="AE201" s="3">
        <f t="shared" si="101"/>
        <v>112</v>
      </c>
      <c r="AF201" s="3">
        <f t="shared" si="101"/>
        <v>112</v>
      </c>
      <c r="AG201" s="3">
        <f t="shared" si="101"/>
        <v>112</v>
      </c>
      <c r="AH201" s="3">
        <f t="shared" si="101"/>
        <v>112</v>
      </c>
      <c r="AI201" s="3">
        <f t="shared" si="101"/>
        <v>112</v>
      </c>
      <c r="AJ201" s="3">
        <f t="shared" si="101"/>
        <v>112</v>
      </c>
      <c r="AK201" s="3">
        <f t="shared" si="101"/>
        <v>112</v>
      </c>
      <c r="AL201" s="3">
        <f t="shared" si="101"/>
        <v>112</v>
      </c>
      <c r="AM201" s="3">
        <f t="shared" si="101"/>
        <v>112</v>
      </c>
    </row>
    <row r="202" spans="2:39" ht="6.75" customHeight="1" x14ac:dyDescent="0.25">
      <c r="B202" s="65"/>
      <c r="C202" s="67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2:39" ht="15" customHeight="1" x14ac:dyDescent="0.25">
      <c r="B203" s="58">
        <f>$B$167</f>
        <v>194</v>
      </c>
      <c r="C203" s="66" t="s">
        <v>5</v>
      </c>
      <c r="I203" s="3">
        <f t="shared" ref="I203:AM203" si="102">I211</f>
        <v>0</v>
      </c>
      <c r="J203" s="3">
        <f t="shared" si="102"/>
        <v>0</v>
      </c>
      <c r="K203" s="3">
        <f t="shared" si="102"/>
        <v>0</v>
      </c>
      <c r="L203" s="3">
        <f t="shared" si="102"/>
        <v>0</v>
      </c>
      <c r="M203" s="3">
        <f t="shared" si="102"/>
        <v>0</v>
      </c>
      <c r="N203" s="3">
        <f t="shared" si="102"/>
        <v>0</v>
      </c>
      <c r="O203" s="3">
        <f t="shared" si="102"/>
        <v>0</v>
      </c>
      <c r="P203" s="3">
        <f t="shared" si="102"/>
        <v>0</v>
      </c>
      <c r="Q203" s="3">
        <f t="shared" si="102"/>
        <v>0</v>
      </c>
      <c r="R203" s="3">
        <f t="shared" si="102"/>
        <v>0</v>
      </c>
      <c r="S203" s="3">
        <f t="shared" si="102"/>
        <v>0</v>
      </c>
      <c r="T203" s="3">
        <f t="shared" si="102"/>
        <v>0</v>
      </c>
      <c r="U203" s="3">
        <f t="shared" si="102"/>
        <v>0</v>
      </c>
      <c r="V203" s="3">
        <f t="shared" si="102"/>
        <v>0</v>
      </c>
      <c r="W203" s="3">
        <f t="shared" si="102"/>
        <v>0</v>
      </c>
      <c r="X203" s="3">
        <f t="shared" si="102"/>
        <v>0</v>
      </c>
      <c r="Y203" s="3">
        <f t="shared" si="102"/>
        <v>0</v>
      </c>
      <c r="Z203" s="3">
        <f t="shared" si="102"/>
        <v>0</v>
      </c>
      <c r="AA203" s="3">
        <f t="shared" si="102"/>
        <v>0</v>
      </c>
      <c r="AB203" s="3">
        <f t="shared" si="102"/>
        <v>0</v>
      </c>
      <c r="AC203" s="3">
        <f t="shared" si="102"/>
        <v>0</v>
      </c>
      <c r="AD203" s="3">
        <f t="shared" si="102"/>
        <v>0</v>
      </c>
      <c r="AE203" s="3">
        <f t="shared" si="102"/>
        <v>0</v>
      </c>
      <c r="AF203" s="3">
        <f t="shared" si="102"/>
        <v>0</v>
      </c>
      <c r="AG203" s="3">
        <f t="shared" si="102"/>
        <v>0</v>
      </c>
      <c r="AH203" s="3">
        <f t="shared" si="102"/>
        <v>0</v>
      </c>
      <c r="AI203" s="3">
        <f t="shared" si="102"/>
        <v>0</v>
      </c>
      <c r="AJ203" s="3">
        <f t="shared" si="102"/>
        <v>0</v>
      </c>
      <c r="AK203" s="3">
        <f t="shared" si="102"/>
        <v>0</v>
      </c>
      <c r="AL203" s="3">
        <f t="shared" si="102"/>
        <v>0</v>
      </c>
      <c r="AM203" s="3">
        <f t="shared" si="102"/>
        <v>0</v>
      </c>
    </row>
    <row r="204" spans="2:39" ht="30" customHeight="1" x14ac:dyDescent="0.25"/>
    <row r="205" spans="2:39" ht="19.5" customHeight="1" x14ac:dyDescent="0.25">
      <c r="C205" s="69" t="s">
        <v>61</v>
      </c>
    </row>
    <row r="207" spans="2:39" x14ac:dyDescent="0.25">
      <c r="B207" s="424">
        <v>193</v>
      </c>
      <c r="C207" s="66" t="s">
        <v>1</v>
      </c>
      <c r="I207" s="244">
        <f>'KCP 193 GVD 2022-2023'!P6</f>
        <v>112</v>
      </c>
      <c r="J207" s="3">
        <f>I207</f>
        <v>112</v>
      </c>
      <c r="K207" s="3">
        <f t="shared" ref="K207:AM207" si="103">J207</f>
        <v>112</v>
      </c>
      <c r="L207" s="3">
        <f t="shared" si="103"/>
        <v>112</v>
      </c>
      <c r="M207" s="3">
        <f t="shared" si="103"/>
        <v>112</v>
      </c>
      <c r="N207" s="3">
        <f t="shared" si="103"/>
        <v>112</v>
      </c>
      <c r="O207" s="3">
        <f t="shared" si="103"/>
        <v>112</v>
      </c>
      <c r="P207" s="3">
        <f t="shared" si="103"/>
        <v>112</v>
      </c>
      <c r="Q207" s="3">
        <f t="shared" si="103"/>
        <v>112</v>
      </c>
      <c r="R207" s="3">
        <f t="shared" si="103"/>
        <v>112</v>
      </c>
      <c r="S207" s="3">
        <f t="shared" si="103"/>
        <v>112</v>
      </c>
      <c r="T207" s="3">
        <f t="shared" si="103"/>
        <v>112</v>
      </c>
      <c r="U207" s="3">
        <f t="shared" si="103"/>
        <v>112</v>
      </c>
      <c r="V207" s="3">
        <f t="shared" si="103"/>
        <v>112</v>
      </c>
      <c r="W207" s="3">
        <f t="shared" si="103"/>
        <v>112</v>
      </c>
      <c r="X207" s="3">
        <f t="shared" si="103"/>
        <v>112</v>
      </c>
      <c r="Y207" s="3">
        <f t="shared" si="103"/>
        <v>112</v>
      </c>
      <c r="Z207" s="3">
        <f t="shared" si="103"/>
        <v>112</v>
      </c>
      <c r="AA207" s="3">
        <f t="shared" si="103"/>
        <v>112</v>
      </c>
      <c r="AB207" s="3">
        <f t="shared" si="103"/>
        <v>112</v>
      </c>
      <c r="AC207" s="3">
        <f t="shared" si="103"/>
        <v>112</v>
      </c>
      <c r="AD207" s="3">
        <f t="shared" si="103"/>
        <v>112</v>
      </c>
      <c r="AE207" s="3">
        <f t="shared" si="103"/>
        <v>112</v>
      </c>
      <c r="AF207" s="3">
        <f t="shared" si="103"/>
        <v>112</v>
      </c>
      <c r="AG207" s="3">
        <f t="shared" si="103"/>
        <v>112</v>
      </c>
      <c r="AH207" s="3">
        <f t="shared" si="103"/>
        <v>112</v>
      </c>
      <c r="AI207" s="3">
        <f t="shared" si="103"/>
        <v>112</v>
      </c>
      <c r="AJ207" s="3">
        <f t="shared" si="103"/>
        <v>112</v>
      </c>
      <c r="AK207" s="3">
        <f t="shared" si="103"/>
        <v>112</v>
      </c>
      <c r="AL207" s="3">
        <f t="shared" si="103"/>
        <v>112</v>
      </c>
      <c r="AM207" s="3">
        <f t="shared" si="103"/>
        <v>112</v>
      </c>
    </row>
    <row r="208" spans="2:39" x14ac:dyDescent="0.25">
      <c r="B208" s="424"/>
      <c r="C208" s="66" t="s">
        <v>2</v>
      </c>
      <c r="I208" s="244">
        <f>'KCP 193 GVD 2022-2023'!P7</f>
        <v>112</v>
      </c>
      <c r="J208" s="3">
        <f t="shared" ref="J208:AM208" si="104">I208</f>
        <v>112</v>
      </c>
      <c r="K208" s="3">
        <f t="shared" si="104"/>
        <v>112</v>
      </c>
      <c r="L208" s="3">
        <f t="shared" si="104"/>
        <v>112</v>
      </c>
      <c r="M208" s="3">
        <f t="shared" si="104"/>
        <v>112</v>
      </c>
      <c r="N208" s="3">
        <f t="shared" si="104"/>
        <v>112</v>
      </c>
      <c r="O208" s="3">
        <f t="shared" si="104"/>
        <v>112</v>
      </c>
      <c r="P208" s="3">
        <f t="shared" si="104"/>
        <v>112</v>
      </c>
      <c r="Q208" s="3">
        <f t="shared" si="104"/>
        <v>112</v>
      </c>
      <c r="R208" s="3">
        <f t="shared" si="104"/>
        <v>112</v>
      </c>
      <c r="S208" s="3">
        <f t="shared" si="104"/>
        <v>112</v>
      </c>
      <c r="T208" s="3">
        <f t="shared" si="104"/>
        <v>112</v>
      </c>
      <c r="U208" s="3">
        <f t="shared" si="104"/>
        <v>112</v>
      </c>
      <c r="V208" s="3">
        <f t="shared" si="104"/>
        <v>112</v>
      </c>
      <c r="W208" s="3">
        <f t="shared" si="104"/>
        <v>112</v>
      </c>
      <c r="X208" s="3">
        <f t="shared" si="104"/>
        <v>112</v>
      </c>
      <c r="Y208" s="3">
        <f t="shared" si="104"/>
        <v>112</v>
      </c>
      <c r="Z208" s="3">
        <f t="shared" si="104"/>
        <v>112</v>
      </c>
      <c r="AA208" s="3">
        <f t="shared" si="104"/>
        <v>112</v>
      </c>
      <c r="AB208" s="3">
        <f t="shared" si="104"/>
        <v>112</v>
      </c>
      <c r="AC208" s="3">
        <f t="shared" si="104"/>
        <v>112</v>
      </c>
      <c r="AD208" s="3">
        <f t="shared" si="104"/>
        <v>112</v>
      </c>
      <c r="AE208" s="3">
        <f t="shared" si="104"/>
        <v>112</v>
      </c>
      <c r="AF208" s="3">
        <f t="shared" si="104"/>
        <v>112</v>
      </c>
      <c r="AG208" s="3">
        <f t="shared" si="104"/>
        <v>112</v>
      </c>
      <c r="AH208" s="3">
        <f t="shared" si="104"/>
        <v>112</v>
      </c>
      <c r="AI208" s="3">
        <f t="shared" si="104"/>
        <v>112</v>
      </c>
      <c r="AJ208" s="3">
        <f t="shared" si="104"/>
        <v>112</v>
      </c>
      <c r="AK208" s="3">
        <f t="shared" si="104"/>
        <v>112</v>
      </c>
      <c r="AL208" s="3">
        <f t="shared" si="104"/>
        <v>112</v>
      </c>
      <c r="AM208" s="3">
        <f t="shared" si="104"/>
        <v>112</v>
      </c>
    </row>
    <row r="209" spans="2:39" x14ac:dyDescent="0.25">
      <c r="B209" s="424"/>
      <c r="C209" s="66" t="s">
        <v>3</v>
      </c>
      <c r="I209" s="244">
        <f>'KCP 193 GVD 2022-2023'!P8</f>
        <v>112</v>
      </c>
      <c r="J209" s="3">
        <f t="shared" ref="J209:AM209" si="105">I209</f>
        <v>112</v>
      </c>
      <c r="K209" s="3">
        <f t="shared" si="105"/>
        <v>112</v>
      </c>
      <c r="L209" s="3">
        <f t="shared" si="105"/>
        <v>112</v>
      </c>
      <c r="M209" s="3">
        <f t="shared" si="105"/>
        <v>112</v>
      </c>
      <c r="N209" s="3">
        <f t="shared" si="105"/>
        <v>112</v>
      </c>
      <c r="O209" s="3">
        <f t="shared" si="105"/>
        <v>112</v>
      </c>
      <c r="P209" s="3">
        <f t="shared" si="105"/>
        <v>112</v>
      </c>
      <c r="Q209" s="3">
        <f t="shared" si="105"/>
        <v>112</v>
      </c>
      <c r="R209" s="3">
        <f t="shared" si="105"/>
        <v>112</v>
      </c>
      <c r="S209" s="3">
        <f t="shared" si="105"/>
        <v>112</v>
      </c>
      <c r="T209" s="3">
        <f t="shared" si="105"/>
        <v>112</v>
      </c>
      <c r="U209" s="3">
        <f t="shared" si="105"/>
        <v>112</v>
      </c>
      <c r="V209" s="3">
        <f t="shared" si="105"/>
        <v>112</v>
      </c>
      <c r="W209" s="3">
        <f t="shared" si="105"/>
        <v>112</v>
      </c>
      <c r="X209" s="3">
        <f t="shared" si="105"/>
        <v>112</v>
      </c>
      <c r="Y209" s="3">
        <f t="shared" si="105"/>
        <v>112</v>
      </c>
      <c r="Z209" s="3">
        <f t="shared" si="105"/>
        <v>112</v>
      </c>
      <c r="AA209" s="3">
        <f t="shared" si="105"/>
        <v>112</v>
      </c>
      <c r="AB209" s="3">
        <f t="shared" si="105"/>
        <v>112</v>
      </c>
      <c r="AC209" s="3">
        <f t="shared" si="105"/>
        <v>112</v>
      </c>
      <c r="AD209" s="3">
        <f t="shared" si="105"/>
        <v>112</v>
      </c>
      <c r="AE209" s="3">
        <f t="shared" si="105"/>
        <v>112</v>
      </c>
      <c r="AF209" s="3">
        <f t="shared" si="105"/>
        <v>112</v>
      </c>
      <c r="AG209" s="3">
        <f t="shared" si="105"/>
        <v>112</v>
      </c>
      <c r="AH209" s="3">
        <f t="shared" si="105"/>
        <v>112</v>
      </c>
      <c r="AI209" s="3">
        <f t="shared" si="105"/>
        <v>112</v>
      </c>
      <c r="AJ209" s="3">
        <f t="shared" si="105"/>
        <v>112</v>
      </c>
      <c r="AK209" s="3">
        <f t="shared" si="105"/>
        <v>112</v>
      </c>
      <c r="AL209" s="3">
        <f t="shared" si="105"/>
        <v>112</v>
      </c>
      <c r="AM209" s="3">
        <f t="shared" si="105"/>
        <v>112</v>
      </c>
    </row>
    <row r="210" spans="2:39" ht="6.75" customHeight="1" x14ac:dyDescent="0.25">
      <c r="B210" s="65"/>
      <c r="C210" s="67"/>
      <c r="I210" s="5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2:39" ht="15" customHeight="1" x14ac:dyDescent="0.25">
      <c r="B211" s="58">
        <v>194</v>
      </c>
      <c r="C211" s="66" t="s">
        <v>5</v>
      </c>
      <c r="I211" s="244">
        <v>0</v>
      </c>
      <c r="J211" s="3">
        <f t="shared" ref="J211:AM211" si="106">I211</f>
        <v>0</v>
      </c>
      <c r="K211" s="3">
        <f t="shared" si="106"/>
        <v>0</v>
      </c>
      <c r="L211" s="3">
        <f t="shared" si="106"/>
        <v>0</v>
      </c>
      <c r="M211" s="3">
        <f t="shared" si="106"/>
        <v>0</v>
      </c>
      <c r="N211" s="3">
        <f t="shared" si="106"/>
        <v>0</v>
      </c>
      <c r="O211" s="3">
        <f t="shared" si="106"/>
        <v>0</v>
      </c>
      <c r="P211" s="3">
        <f t="shared" si="106"/>
        <v>0</v>
      </c>
      <c r="Q211" s="3">
        <f t="shared" si="106"/>
        <v>0</v>
      </c>
      <c r="R211" s="3">
        <f t="shared" si="106"/>
        <v>0</v>
      </c>
      <c r="S211" s="3">
        <f t="shared" si="106"/>
        <v>0</v>
      </c>
      <c r="T211" s="3">
        <f t="shared" si="106"/>
        <v>0</v>
      </c>
      <c r="U211" s="3">
        <f t="shared" si="106"/>
        <v>0</v>
      </c>
      <c r="V211" s="3">
        <f t="shared" si="106"/>
        <v>0</v>
      </c>
      <c r="W211" s="3">
        <f t="shared" si="106"/>
        <v>0</v>
      </c>
      <c r="X211" s="3">
        <f t="shared" si="106"/>
        <v>0</v>
      </c>
      <c r="Y211" s="3">
        <f t="shared" si="106"/>
        <v>0</v>
      </c>
      <c r="Z211" s="3">
        <f t="shared" si="106"/>
        <v>0</v>
      </c>
      <c r="AA211" s="3">
        <f t="shared" si="106"/>
        <v>0</v>
      </c>
      <c r="AB211" s="3">
        <f t="shared" si="106"/>
        <v>0</v>
      </c>
      <c r="AC211" s="3">
        <f t="shared" si="106"/>
        <v>0</v>
      </c>
      <c r="AD211" s="3">
        <f t="shared" si="106"/>
        <v>0</v>
      </c>
      <c r="AE211" s="3">
        <f t="shared" si="106"/>
        <v>0</v>
      </c>
      <c r="AF211" s="3">
        <f t="shared" si="106"/>
        <v>0</v>
      </c>
      <c r="AG211" s="3">
        <f t="shared" si="106"/>
        <v>0</v>
      </c>
      <c r="AH211" s="3">
        <f t="shared" si="106"/>
        <v>0</v>
      </c>
      <c r="AI211" s="3">
        <f t="shared" si="106"/>
        <v>0</v>
      </c>
      <c r="AJ211" s="3">
        <f t="shared" si="106"/>
        <v>0</v>
      </c>
      <c r="AK211" s="3">
        <f t="shared" si="106"/>
        <v>0</v>
      </c>
      <c r="AL211" s="3">
        <f t="shared" si="106"/>
        <v>0</v>
      </c>
      <c r="AM211" s="3">
        <f t="shared" si="106"/>
        <v>0</v>
      </c>
    </row>
  </sheetData>
  <mergeCells count="42">
    <mergeCell ref="B2:H2"/>
    <mergeCell ref="C3:H3"/>
    <mergeCell ref="C4:H4"/>
    <mergeCell ref="C5:H5"/>
    <mergeCell ref="C6:H6"/>
    <mergeCell ref="B100:B104"/>
    <mergeCell ref="B84:B88"/>
    <mergeCell ref="B55:D55"/>
    <mergeCell ref="B11:D11"/>
    <mergeCell ref="B12:C12"/>
    <mergeCell ref="B13:B17"/>
    <mergeCell ref="B19:B23"/>
    <mergeCell ref="B25:B29"/>
    <mergeCell ref="B35:B39"/>
    <mergeCell ref="B41:B45"/>
    <mergeCell ref="B47:B51"/>
    <mergeCell ref="B76:D76"/>
    <mergeCell ref="B192:AM194"/>
    <mergeCell ref="B170:AM172"/>
    <mergeCell ref="B199:B201"/>
    <mergeCell ref="B207:B209"/>
    <mergeCell ref="B148:AM150"/>
    <mergeCell ref="B155:B157"/>
    <mergeCell ref="B163:B165"/>
    <mergeCell ref="B177:B179"/>
    <mergeCell ref="B185:B187"/>
    <mergeCell ref="B132:B136"/>
    <mergeCell ref="B126:B130"/>
    <mergeCell ref="B120:B124"/>
    <mergeCell ref="B56:C56"/>
    <mergeCell ref="B57:B61"/>
    <mergeCell ref="B63:B67"/>
    <mergeCell ref="B69:B73"/>
    <mergeCell ref="B78:B82"/>
    <mergeCell ref="B77:C77"/>
    <mergeCell ref="B119:C119"/>
    <mergeCell ref="B118:D118"/>
    <mergeCell ref="B98:D98"/>
    <mergeCell ref="B99:C99"/>
    <mergeCell ref="B106:B110"/>
    <mergeCell ref="B112:B116"/>
    <mergeCell ref="B90:B9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W190"/>
  <sheetViews>
    <sheetView zoomScale="80" zoomScaleNormal="80" workbookViewId="0">
      <pane ySplit="1" topLeftCell="A122" activePane="bottomLeft" state="frozen"/>
      <selection pane="bottomLeft" activeCell="C136" sqref="C136:D138"/>
    </sheetView>
  </sheetViews>
  <sheetFormatPr defaultColWidth="8.85546875" defaultRowHeight="15" x14ac:dyDescent="0.25"/>
  <cols>
    <col min="1" max="1" width="3.85546875" customWidth="1"/>
    <col min="3" max="3" width="35" style="52" customWidth="1"/>
    <col min="4" max="4" width="29" customWidth="1"/>
    <col min="5" max="5" width="26.85546875" customWidth="1"/>
    <col min="6" max="6" width="42.42578125" customWidth="1"/>
    <col min="7" max="7" width="26.140625" style="52" customWidth="1"/>
    <col min="11" max="11" width="11.28515625" customWidth="1"/>
    <col min="12" max="12" width="42.5703125" customWidth="1"/>
    <col min="13" max="13" width="39.140625" customWidth="1"/>
    <col min="14" max="14" width="23.7109375" customWidth="1"/>
    <col min="15" max="15" width="25.140625" customWidth="1"/>
    <col min="16" max="17" width="18.85546875" customWidth="1"/>
  </cols>
  <sheetData>
    <row r="1" spans="3:16" ht="28.5" customHeight="1" thickBot="1" x14ac:dyDescent="0.3">
      <c r="D1" s="58" t="s">
        <v>66</v>
      </c>
      <c r="E1" s="58" t="s">
        <v>48</v>
      </c>
      <c r="F1" s="58" t="s">
        <v>63</v>
      </c>
      <c r="G1" s="58" t="s">
        <v>50</v>
      </c>
    </row>
    <row r="2" spans="3:16" x14ac:dyDescent="0.25">
      <c r="C2" s="56">
        <v>9103</v>
      </c>
      <c r="D2" s="1" t="s">
        <v>64</v>
      </c>
      <c r="E2" s="1" t="s">
        <v>49</v>
      </c>
      <c r="F2" s="71" t="s">
        <v>1</v>
      </c>
      <c r="G2" s="72">
        <f>364-2</f>
        <v>362</v>
      </c>
    </row>
    <row r="3" spans="3:16" x14ac:dyDescent="0.25">
      <c r="C3" s="106">
        <f>C2</f>
        <v>9103</v>
      </c>
      <c r="D3" s="52" t="str">
        <f t="shared" ref="D3:E3" si="0">D2</f>
        <v>Os</v>
      </c>
      <c r="E3" s="52" t="str">
        <f t="shared" si="0"/>
        <v>DMJ 861</v>
      </c>
      <c r="F3" s="66" t="s">
        <v>2</v>
      </c>
      <c r="G3" s="110">
        <f>G2</f>
        <v>362</v>
      </c>
    </row>
    <row r="4" spans="3:16" ht="15.75" thickBot="1" x14ac:dyDescent="0.3">
      <c r="C4" s="106">
        <f t="shared" ref="C4:C5" si="1">C3</f>
        <v>9103</v>
      </c>
      <c r="D4" s="52" t="str">
        <f t="shared" ref="D4:D5" si="2">D3</f>
        <v>Os</v>
      </c>
      <c r="E4" s="52" t="str">
        <f t="shared" ref="E4:E5" si="3">E3</f>
        <v>DMJ 861</v>
      </c>
      <c r="F4" s="66" t="s">
        <v>3</v>
      </c>
      <c r="G4" s="110">
        <f t="shared" ref="G4:G5" si="4">G3</f>
        <v>362</v>
      </c>
    </row>
    <row r="5" spans="3:16" ht="15.75" thickBot="1" x14ac:dyDescent="0.3">
      <c r="C5" s="54">
        <f t="shared" si="1"/>
        <v>9103</v>
      </c>
      <c r="D5" s="55" t="str">
        <f t="shared" si="2"/>
        <v>Os</v>
      </c>
      <c r="E5" s="55" t="str">
        <f t="shared" si="3"/>
        <v>DMJ 861</v>
      </c>
      <c r="F5" s="73" t="s">
        <v>4</v>
      </c>
      <c r="G5" s="74">
        <f t="shared" si="4"/>
        <v>362</v>
      </c>
      <c r="L5" s="437" t="s">
        <v>60</v>
      </c>
      <c r="M5" s="438"/>
      <c r="N5" s="81" t="s">
        <v>64</v>
      </c>
      <c r="O5" s="83" t="s">
        <v>65</v>
      </c>
      <c r="P5" s="82" t="s">
        <v>70</v>
      </c>
    </row>
    <row r="6" spans="3:16" ht="15" customHeight="1" x14ac:dyDescent="0.25">
      <c r="C6" s="56">
        <v>9105</v>
      </c>
      <c r="D6" s="1" t="s">
        <v>64</v>
      </c>
      <c r="E6" s="1" t="s">
        <v>49</v>
      </c>
      <c r="F6" s="71" t="s">
        <v>1</v>
      </c>
      <c r="G6" s="57">
        <f>248-4-4</f>
        <v>240</v>
      </c>
      <c r="L6" s="434">
        <v>193</v>
      </c>
      <c r="M6" s="122" t="s">
        <v>1</v>
      </c>
      <c r="N6" s="76">
        <f>SUMIFS($G$2:$G$134,$D$2:$D$134,N$5,$F$2:$F$134,$M6)</f>
        <v>8228</v>
      </c>
      <c r="O6" s="76">
        <f>SUMIFS($G$2:$G$134,$D$2:$D$134,O$5,$F$2:$F$134,$M6)</f>
        <v>96</v>
      </c>
      <c r="P6" s="77">
        <f>SUMIFS($G$2:$G$134,$D$2:$D$134,P$5,$F$2:$F$134,$M6)</f>
        <v>112</v>
      </c>
    </row>
    <row r="7" spans="3:16" ht="15" customHeight="1" x14ac:dyDescent="0.25">
      <c r="C7" s="106">
        <f>C6</f>
        <v>9105</v>
      </c>
      <c r="D7" s="52" t="str">
        <f t="shared" ref="D7:E7" si="5">D6</f>
        <v>Os</v>
      </c>
      <c r="E7" s="52" t="str">
        <f t="shared" si="5"/>
        <v>DMJ 861</v>
      </c>
      <c r="F7" s="66" t="s">
        <v>2</v>
      </c>
      <c r="G7" s="111">
        <f>G6</f>
        <v>240</v>
      </c>
      <c r="L7" s="435"/>
      <c r="M7" s="123" t="s">
        <v>2</v>
      </c>
      <c r="N7" s="75">
        <f t="shared" ref="N7:P9" si="6">SUMIFS($G$2:$G$134,$D$2:$D$134,N$5,$F$2:$F$134,$M7)</f>
        <v>8228</v>
      </c>
      <c r="O7" s="75">
        <f t="shared" si="6"/>
        <v>96</v>
      </c>
      <c r="P7" s="119">
        <f t="shared" si="6"/>
        <v>112</v>
      </c>
    </row>
    <row r="8" spans="3:16" ht="15" customHeight="1" x14ac:dyDescent="0.25">
      <c r="C8" s="106">
        <f t="shared" ref="C8:C9" si="7">C7</f>
        <v>9105</v>
      </c>
      <c r="D8" s="52" t="str">
        <f t="shared" ref="D8:D9" si="8">D7</f>
        <v>Os</v>
      </c>
      <c r="E8" s="52" t="str">
        <f t="shared" ref="E8:E9" si="9">E7</f>
        <v>DMJ 861</v>
      </c>
      <c r="F8" s="66" t="s">
        <v>3</v>
      </c>
      <c r="G8" s="111">
        <f t="shared" ref="G8:G9" si="10">G7</f>
        <v>240</v>
      </c>
      <c r="L8" s="435"/>
      <c r="M8" s="123" t="s">
        <v>3</v>
      </c>
      <c r="N8" s="75">
        <f t="shared" si="6"/>
        <v>7500</v>
      </c>
      <c r="O8" s="75">
        <f t="shared" si="6"/>
        <v>96</v>
      </c>
      <c r="P8" s="119">
        <f t="shared" si="6"/>
        <v>112</v>
      </c>
    </row>
    <row r="9" spans="3:16" ht="15" customHeight="1" thickBot="1" x14ac:dyDescent="0.3">
      <c r="C9" s="54">
        <f t="shared" si="7"/>
        <v>9105</v>
      </c>
      <c r="D9" s="55" t="str">
        <f t="shared" si="8"/>
        <v>Os</v>
      </c>
      <c r="E9" s="55" t="str">
        <f t="shared" si="9"/>
        <v>DMJ 861</v>
      </c>
      <c r="F9" s="73" t="s">
        <v>4</v>
      </c>
      <c r="G9" s="101">
        <f t="shared" si="10"/>
        <v>240</v>
      </c>
      <c r="L9" s="436"/>
      <c r="M9" s="124" t="s">
        <v>4</v>
      </c>
      <c r="N9" s="78">
        <f t="shared" si="6"/>
        <v>7260</v>
      </c>
      <c r="O9" s="78">
        <f t="shared" si="6"/>
        <v>336</v>
      </c>
      <c r="P9" s="79">
        <f t="shared" si="6"/>
        <v>112</v>
      </c>
    </row>
    <row r="10" spans="3:16" ht="15" customHeight="1" x14ac:dyDescent="0.25">
      <c r="C10" s="56">
        <v>9107</v>
      </c>
      <c r="D10" s="1" t="s">
        <v>64</v>
      </c>
      <c r="E10" s="1" t="s">
        <v>49</v>
      </c>
      <c r="F10" s="71" t="s">
        <v>1</v>
      </c>
      <c r="G10" s="57">
        <f>364</f>
        <v>364</v>
      </c>
      <c r="L10" s="65"/>
      <c r="M10" s="66"/>
    </row>
    <row r="11" spans="3:16" ht="15" customHeight="1" x14ac:dyDescent="0.25">
      <c r="C11" s="106">
        <f>C10</f>
        <v>9107</v>
      </c>
      <c r="D11" s="52" t="str">
        <f t="shared" ref="D11:E11" si="11">D10</f>
        <v>Os</v>
      </c>
      <c r="E11" s="52" t="str">
        <f t="shared" si="11"/>
        <v>DMJ 861</v>
      </c>
      <c r="F11" s="66" t="s">
        <v>2</v>
      </c>
      <c r="G11" s="111">
        <f>G10</f>
        <v>364</v>
      </c>
      <c r="L11" s="65"/>
      <c r="M11" s="66"/>
    </row>
    <row r="12" spans="3:16" ht="15" customHeight="1" thickBot="1" x14ac:dyDescent="0.3">
      <c r="C12" s="106">
        <f t="shared" ref="C12:C13" si="12">C11</f>
        <v>9107</v>
      </c>
      <c r="D12" s="52" t="str">
        <f t="shared" ref="D12:D13" si="13">D11</f>
        <v>Os</v>
      </c>
      <c r="E12" s="52" t="str">
        <f t="shared" ref="E12:E13" si="14">E11</f>
        <v>DMJ 861</v>
      </c>
      <c r="F12" s="66" t="s">
        <v>3</v>
      </c>
      <c r="G12" s="111">
        <f t="shared" ref="G12:G13" si="15">G11</f>
        <v>364</v>
      </c>
      <c r="L12" s="65"/>
      <c r="M12" s="66"/>
    </row>
    <row r="13" spans="3:16" ht="15" customHeight="1" thickBot="1" x14ac:dyDescent="0.3">
      <c r="C13" s="54">
        <f t="shared" si="12"/>
        <v>9107</v>
      </c>
      <c r="D13" s="55" t="str">
        <f t="shared" si="13"/>
        <v>Os</v>
      </c>
      <c r="E13" s="55" t="str">
        <f t="shared" si="14"/>
        <v>DMJ 861</v>
      </c>
      <c r="F13" s="73" t="s">
        <v>4</v>
      </c>
      <c r="G13" s="101">
        <f t="shared" si="15"/>
        <v>364</v>
      </c>
      <c r="L13" s="437" t="s">
        <v>88</v>
      </c>
      <c r="M13" s="448"/>
      <c r="N13" s="81" t="s">
        <v>64</v>
      </c>
      <c r="O13" s="83" t="s">
        <v>65</v>
      </c>
      <c r="P13" s="82" t="s">
        <v>70</v>
      </c>
    </row>
    <row r="14" spans="3:16" ht="15" customHeight="1" x14ac:dyDescent="0.25">
      <c r="C14" s="56" t="s">
        <v>51</v>
      </c>
      <c r="D14" s="1" t="s">
        <v>65</v>
      </c>
      <c r="E14" s="1" t="s">
        <v>58</v>
      </c>
      <c r="F14" s="71" t="s">
        <v>1</v>
      </c>
      <c r="G14" s="57">
        <f>24</f>
        <v>24</v>
      </c>
      <c r="L14" s="434">
        <v>193</v>
      </c>
      <c r="M14" s="120" t="s">
        <v>97</v>
      </c>
      <c r="N14" s="164">
        <f>AVERAGE(D143-D141,E143-E141,F143-F141,H143-H141,I143-I141,K143-K141,L143-L141,M143-M141,N143-N141,O143-O141,P143-P141,R143-R141,S143-S141)</f>
        <v>6.9444444444444562E-3</v>
      </c>
      <c r="O14" s="479">
        <f>AVERAGE(G155-G141,J155-J141)</f>
        <v>3.1944444444444442E-2</v>
      </c>
      <c r="P14" s="481">
        <f>AVERAGE(Q155-Q141)</f>
        <v>2.9166666666666563E-2</v>
      </c>
    </row>
    <row r="15" spans="3:16" ht="15" customHeight="1" x14ac:dyDescent="0.25">
      <c r="C15" s="106" t="str">
        <f>C14</f>
        <v>REX 1691</v>
      </c>
      <c r="D15" s="52" t="str">
        <f t="shared" ref="D15:E15" si="16">D14</f>
        <v>REX</v>
      </c>
      <c r="E15" s="52" t="str">
        <f t="shared" si="16"/>
        <v>Klasická súprava diesel</v>
      </c>
      <c r="F15" s="66" t="s">
        <v>2</v>
      </c>
      <c r="G15" s="111">
        <f>G14</f>
        <v>24</v>
      </c>
      <c r="L15" s="435"/>
      <c r="M15" s="160" t="s">
        <v>98</v>
      </c>
      <c r="N15" s="177">
        <f>AVERAGE(D155-D144,E155-E144,F155-F144,H155-H144,I155-I144,K155-K144,L155-L144,M155-M144,N155-N144,O155-O144,P155-P144,R155-R144,S155-S144)</f>
        <v>3.0555555555555534E-2</v>
      </c>
      <c r="O15" s="480"/>
      <c r="P15" s="482"/>
    </row>
    <row r="16" spans="3:16" ht="15" customHeight="1" x14ac:dyDescent="0.25">
      <c r="C16" s="106" t="str">
        <f t="shared" ref="C16:C17" si="17">C15</f>
        <v>REX 1691</v>
      </c>
      <c r="D16" s="52" t="str">
        <f t="shared" ref="D16:D17" si="18">D15</f>
        <v>REX</v>
      </c>
      <c r="E16" s="52" t="str">
        <f t="shared" ref="E16:E17" si="19">E15</f>
        <v>Klasická súprava diesel</v>
      </c>
      <c r="F16" s="66" t="s">
        <v>3</v>
      </c>
      <c r="G16" s="111">
        <f t="shared" ref="G16:G17" si="20">G15</f>
        <v>24</v>
      </c>
      <c r="L16" s="435"/>
      <c r="M16" s="160" t="s">
        <v>99</v>
      </c>
      <c r="N16" s="177">
        <f>AVERAGE(D160-D156,E160-E156,F160-F156,H160-H156,I160-I156,K160-K156,L160-L156,M160-M156,N160-N156,O160-O156,P160-P156,R160-R156)</f>
        <v>1.5393518518518503E-2</v>
      </c>
      <c r="O16" s="165">
        <f>AVERAGE(G160-G156,J160-J156)</f>
        <v>9.0277777777777735E-3</v>
      </c>
      <c r="P16" s="169">
        <f>AVERAGE(Q160-Q156)</f>
        <v>1.0416666666666741E-2</v>
      </c>
    </row>
    <row r="17" spans="3:16" ht="15" customHeight="1" thickBot="1" x14ac:dyDescent="0.3">
      <c r="C17" s="54" t="str">
        <f t="shared" si="17"/>
        <v>REX 1691</v>
      </c>
      <c r="D17" s="55" t="str">
        <f t="shared" si="18"/>
        <v>REX</v>
      </c>
      <c r="E17" s="55" t="str">
        <f t="shared" si="19"/>
        <v>Klasická súprava diesel</v>
      </c>
      <c r="F17" s="73" t="s">
        <v>4</v>
      </c>
      <c r="G17" s="101">
        <f t="shared" si="20"/>
        <v>24</v>
      </c>
      <c r="L17" s="436"/>
      <c r="M17" s="121" t="s">
        <v>100</v>
      </c>
      <c r="N17" s="178">
        <f>AVERAGE(D163-D161,E163-E161,F163-F161,H163-H161,I163-I161,K163-K161,L163-L161,M163-M161,N163-N161,O163-O161,P163-P161,R163-R161)</f>
        <v>6.9444444444444571E-3</v>
      </c>
      <c r="O17" s="166">
        <f>AVERAGE(G163-G161,J163-J161)</f>
        <v>4.8611111111111494E-3</v>
      </c>
      <c r="P17" s="170">
        <f>AVERAGE(Q163-Q161)</f>
        <v>6.9444444444445308E-3</v>
      </c>
    </row>
    <row r="18" spans="3:16" ht="15" customHeight="1" thickBot="1" x14ac:dyDescent="0.3">
      <c r="C18" s="56">
        <v>9111</v>
      </c>
      <c r="D18" s="1" t="s">
        <v>64</v>
      </c>
      <c r="E18" s="1" t="s">
        <v>49</v>
      </c>
      <c r="F18" s="71" t="s">
        <v>1</v>
      </c>
      <c r="G18" s="57">
        <f>364</f>
        <v>364</v>
      </c>
      <c r="L18" s="65"/>
      <c r="M18" s="66"/>
      <c r="N18" s="52"/>
      <c r="P18" s="52"/>
    </row>
    <row r="19" spans="3:16" ht="15" customHeight="1" thickBot="1" x14ac:dyDescent="0.3">
      <c r="C19" s="106">
        <f>C18</f>
        <v>9111</v>
      </c>
      <c r="D19" s="52" t="str">
        <f t="shared" ref="D19:E19" si="21">D18</f>
        <v>Os</v>
      </c>
      <c r="E19" s="52" t="str">
        <f t="shared" si="21"/>
        <v>DMJ 861</v>
      </c>
      <c r="F19" s="66" t="s">
        <v>2</v>
      </c>
      <c r="G19" s="111">
        <f>G18</f>
        <v>364</v>
      </c>
      <c r="L19" s="437" t="s">
        <v>88</v>
      </c>
      <c r="M19" s="448"/>
      <c r="N19" s="81" t="s">
        <v>64</v>
      </c>
      <c r="O19" s="83" t="s">
        <v>65</v>
      </c>
      <c r="P19" s="82" t="s">
        <v>70</v>
      </c>
    </row>
    <row r="20" spans="3:16" ht="15" customHeight="1" x14ac:dyDescent="0.25">
      <c r="C20" s="106">
        <f t="shared" ref="C20:C21" si="22">C19</f>
        <v>9111</v>
      </c>
      <c r="D20" s="52" t="str">
        <f t="shared" ref="D20:D21" si="23">D19</f>
        <v>Os</v>
      </c>
      <c r="E20" s="52" t="str">
        <f t="shared" ref="E20:E21" si="24">E19</f>
        <v>DMJ 861</v>
      </c>
      <c r="F20" s="66" t="s">
        <v>3</v>
      </c>
      <c r="G20" s="111">
        <f t="shared" ref="G20:G21" si="25">G19</f>
        <v>364</v>
      </c>
      <c r="L20" s="434">
        <v>193</v>
      </c>
      <c r="M20" s="120" t="s">
        <v>101</v>
      </c>
      <c r="N20" s="179">
        <f>AVERAGE(D190-D188,E190-E188,F190-F188,H190-H188,I190-I188,J190-J188,L190-L188,M190-M188,N190-N188,P190-P188,R190-R188,S190-S188,T190-T188)</f>
        <v>7.6388888888888557E-3</v>
      </c>
      <c r="O20" s="483">
        <f>AVERAGE(K190-K176,Q190-Q176)</f>
        <v>3.819444444444442E-2</v>
      </c>
      <c r="P20" s="484">
        <f>AVERAGE(O190-O176)</f>
        <v>3.1944444444444442E-2</v>
      </c>
    </row>
    <row r="21" spans="3:16" ht="15" customHeight="1" thickBot="1" x14ac:dyDescent="0.3">
      <c r="C21" s="54">
        <f t="shared" si="22"/>
        <v>9111</v>
      </c>
      <c r="D21" s="55" t="str">
        <f t="shared" si="23"/>
        <v>Os</v>
      </c>
      <c r="E21" s="55" t="str">
        <f t="shared" si="24"/>
        <v>DMJ 861</v>
      </c>
      <c r="F21" s="73" t="s">
        <v>4</v>
      </c>
      <c r="G21" s="101">
        <f t="shared" si="25"/>
        <v>364</v>
      </c>
      <c r="L21" s="435"/>
      <c r="M21" s="160" t="s">
        <v>102</v>
      </c>
      <c r="N21" s="180">
        <f>AVERAGE(D187-D176,E187-E176,F187-F176,H187-H176,I187-I176,J187-J176,L187-L176,M187-M176,N187-N176,P187-P176,R187-R176,S187-S176,T187-T176)</f>
        <v>3.5683760683760696E-2</v>
      </c>
      <c r="O21" s="480"/>
      <c r="P21" s="482"/>
    </row>
    <row r="22" spans="3:16" x14ac:dyDescent="0.25">
      <c r="C22" s="56">
        <v>9115</v>
      </c>
      <c r="D22" s="1" t="s">
        <v>64</v>
      </c>
      <c r="E22" s="1" t="s">
        <v>49</v>
      </c>
      <c r="F22" s="71" t="s">
        <v>1</v>
      </c>
      <c r="G22" s="57">
        <f>364</f>
        <v>364</v>
      </c>
      <c r="L22" s="435"/>
      <c r="M22" s="160" t="s">
        <v>104</v>
      </c>
      <c r="N22" s="180">
        <f>AVERAGE(E175-E171,F175-F171,H175-H171,I175-I171,J175-J171,L175-L171,M175-M171,N175-N171,P175-P171,R175-R171,S175-S171,T175-T171)</f>
        <v>1.2442129629629622E-2</v>
      </c>
      <c r="O22" s="167">
        <f>AVERAGE(K175-K171,Q175-Q171)</f>
        <v>9.3749999999999667E-3</v>
      </c>
      <c r="P22" s="171">
        <f>AVERAGE(O175-O171)</f>
        <v>1.1111111111111072E-2</v>
      </c>
    </row>
    <row r="23" spans="3:16" ht="15.75" thickBot="1" x14ac:dyDescent="0.3">
      <c r="C23" s="106">
        <f>C22</f>
        <v>9115</v>
      </c>
      <c r="D23" s="52" t="str">
        <f t="shared" ref="D23:E23" si="26">D22</f>
        <v>Os</v>
      </c>
      <c r="E23" s="52" t="str">
        <f t="shared" si="26"/>
        <v>DMJ 861</v>
      </c>
      <c r="F23" s="66" t="s">
        <v>2</v>
      </c>
      <c r="G23" s="111">
        <f>G22</f>
        <v>364</v>
      </c>
      <c r="L23" s="436"/>
      <c r="M23" s="121" t="s">
        <v>103</v>
      </c>
      <c r="N23" s="181">
        <f>AVERAGE(E170-E168,F170-F168,I170-I168,J170-J168,L170-L168,M170-M168,N170-N168,P170-P168,R170-R168,S170-S168,T170-T168)</f>
        <v>6.2499999999999726E-3</v>
      </c>
      <c r="O23" s="168">
        <f>AVERAGE(G170-G168,K170-K168,Q170-Q168)</f>
        <v>5.3240740740740549E-3</v>
      </c>
      <c r="P23" s="172">
        <f>AVERAGE(O170-O168)</f>
        <v>5.5555555555556468E-3</v>
      </c>
    </row>
    <row r="24" spans="3:16" x14ac:dyDescent="0.25">
      <c r="C24" s="106">
        <f t="shared" ref="C24:C25" si="27">C23</f>
        <v>9115</v>
      </c>
      <c r="D24" s="52" t="str">
        <f t="shared" ref="D24:D25" si="28">D23</f>
        <v>Os</v>
      </c>
      <c r="E24" s="52" t="str">
        <f t="shared" ref="E24:E25" si="29">E23</f>
        <v>DMJ 861</v>
      </c>
      <c r="F24" s="66" t="s">
        <v>3</v>
      </c>
      <c r="G24" s="111">
        <f t="shared" ref="G24:G25" si="30">G23</f>
        <v>364</v>
      </c>
      <c r="N24" s="52"/>
    </row>
    <row r="25" spans="3:16" ht="15.75" thickBot="1" x14ac:dyDescent="0.3">
      <c r="C25" s="54">
        <f t="shared" si="27"/>
        <v>9115</v>
      </c>
      <c r="D25" s="55" t="str">
        <f t="shared" si="28"/>
        <v>Os</v>
      </c>
      <c r="E25" s="55" t="str">
        <f t="shared" si="29"/>
        <v>DMJ 861</v>
      </c>
      <c r="F25" s="73" t="s">
        <v>4</v>
      </c>
      <c r="G25" s="101">
        <f t="shared" si="30"/>
        <v>364</v>
      </c>
      <c r="N25" s="52"/>
    </row>
    <row r="26" spans="3:16" ht="15.75" thickBot="1" x14ac:dyDescent="0.3">
      <c r="C26" s="56" t="s">
        <v>52</v>
      </c>
      <c r="D26" s="1" t="s">
        <v>65</v>
      </c>
      <c r="E26" s="1" t="s">
        <v>58</v>
      </c>
      <c r="F26" s="71" t="s">
        <v>1</v>
      </c>
      <c r="G26" s="57">
        <f>24</f>
        <v>24</v>
      </c>
      <c r="L26" s="437" t="s">
        <v>89</v>
      </c>
      <c r="M26" s="438"/>
      <c r="N26" s="141" t="s">
        <v>64</v>
      </c>
      <c r="O26" s="173" t="s">
        <v>65</v>
      </c>
      <c r="P26" s="142" t="s">
        <v>70</v>
      </c>
    </row>
    <row r="27" spans="3:16" x14ac:dyDescent="0.25">
      <c r="C27" s="106" t="str">
        <f>C26</f>
        <v>REX 1693</v>
      </c>
      <c r="D27" s="52" t="str">
        <f t="shared" ref="D27:E27" si="31">D26</f>
        <v>REX</v>
      </c>
      <c r="E27" s="52" t="str">
        <f t="shared" si="31"/>
        <v>Klasická súprava diesel</v>
      </c>
      <c r="F27" s="66" t="s">
        <v>2</v>
      </c>
      <c r="G27" s="111">
        <f>G26</f>
        <v>24</v>
      </c>
      <c r="L27" s="434">
        <v>193</v>
      </c>
      <c r="M27" s="122" t="s">
        <v>1</v>
      </c>
      <c r="N27" s="131">
        <f>AVERAGE(N14,N20)</f>
        <v>7.2916666666666564E-3</v>
      </c>
      <c r="O27" s="479">
        <f t="shared" ref="O27:P27" si="32">AVERAGE(O14,O20)</f>
        <v>3.5069444444444431E-2</v>
      </c>
      <c r="P27" s="481">
        <f t="shared" si="32"/>
        <v>3.0555555555555503E-2</v>
      </c>
    </row>
    <row r="28" spans="3:16" x14ac:dyDescent="0.25">
      <c r="C28" s="106" t="str">
        <f t="shared" ref="C28:C29" si="33">C27</f>
        <v>REX 1693</v>
      </c>
      <c r="D28" s="52" t="str">
        <f t="shared" ref="D28:D29" si="34">D27</f>
        <v>REX</v>
      </c>
      <c r="E28" s="52" t="str">
        <f t="shared" ref="E28:E29" si="35">E27</f>
        <v>Klasická súprava diesel</v>
      </c>
      <c r="F28" s="66" t="s">
        <v>3</v>
      </c>
      <c r="G28" s="111">
        <f t="shared" ref="G28:G29" si="36">G27</f>
        <v>24</v>
      </c>
      <c r="L28" s="435"/>
      <c r="M28" s="123" t="s">
        <v>2</v>
      </c>
      <c r="N28" s="174">
        <f t="shared" ref="N28:P30" si="37">AVERAGE(N15,N21)</f>
        <v>3.3119658119658113E-2</v>
      </c>
      <c r="O28" s="489"/>
      <c r="P28" s="490"/>
    </row>
    <row r="29" spans="3:16" ht="15.75" thickBot="1" x14ac:dyDescent="0.3">
      <c r="C29" s="54" t="str">
        <f t="shared" si="33"/>
        <v>REX 1693</v>
      </c>
      <c r="D29" s="55" t="str">
        <f t="shared" si="34"/>
        <v>REX</v>
      </c>
      <c r="E29" s="55" t="str">
        <f t="shared" si="35"/>
        <v>Klasická súprava diesel</v>
      </c>
      <c r="F29" s="73" t="s">
        <v>4</v>
      </c>
      <c r="G29" s="101">
        <f t="shared" si="36"/>
        <v>24</v>
      </c>
      <c r="L29" s="435"/>
      <c r="M29" s="123" t="s">
        <v>3</v>
      </c>
      <c r="N29" s="174">
        <f t="shared" si="37"/>
        <v>1.3917824074074062E-2</v>
      </c>
      <c r="O29" s="165">
        <f t="shared" si="37"/>
        <v>9.2013888888888701E-3</v>
      </c>
      <c r="P29" s="175">
        <f t="shared" si="37"/>
        <v>1.0763888888888906E-2</v>
      </c>
    </row>
    <row r="30" spans="3:16" ht="15.75" thickBot="1" x14ac:dyDescent="0.3">
      <c r="C30" s="56">
        <v>9119</v>
      </c>
      <c r="D30" s="1" t="s">
        <v>64</v>
      </c>
      <c r="E30" s="1" t="s">
        <v>49</v>
      </c>
      <c r="F30" s="71" t="s">
        <v>1</v>
      </c>
      <c r="G30" s="57">
        <f>364</f>
        <v>364</v>
      </c>
      <c r="L30" s="436"/>
      <c r="M30" s="124" t="s">
        <v>4</v>
      </c>
      <c r="N30" s="143">
        <f t="shared" si="37"/>
        <v>6.5972222222222144E-3</v>
      </c>
      <c r="O30" s="176">
        <f t="shared" si="37"/>
        <v>5.0925925925926017E-3</v>
      </c>
      <c r="P30" s="137">
        <f t="shared" si="37"/>
        <v>6.2500000000000888E-3</v>
      </c>
    </row>
    <row r="31" spans="3:16" x14ac:dyDescent="0.25">
      <c r="C31" s="106">
        <f>C30</f>
        <v>9119</v>
      </c>
      <c r="D31" s="52" t="str">
        <f t="shared" ref="D31:E31" si="38">D30</f>
        <v>Os</v>
      </c>
      <c r="E31" s="52" t="str">
        <f t="shared" si="38"/>
        <v>DMJ 861</v>
      </c>
      <c r="F31" s="66" t="s">
        <v>2</v>
      </c>
      <c r="G31" s="111">
        <f>G30</f>
        <v>364</v>
      </c>
    </row>
    <row r="32" spans="3:16" x14ac:dyDescent="0.25">
      <c r="C32" s="106">
        <f t="shared" ref="C32:C33" si="39">C31</f>
        <v>9119</v>
      </c>
      <c r="D32" s="52" t="str">
        <f t="shared" ref="D32:D33" si="40">D31</f>
        <v>Os</v>
      </c>
      <c r="E32" s="52" t="str">
        <f t="shared" ref="E32:E33" si="41">E31</f>
        <v>DMJ 861</v>
      </c>
      <c r="F32" s="66" t="s">
        <v>3</v>
      </c>
      <c r="G32" s="111">
        <f t="shared" ref="G32:G33" si="42">G31</f>
        <v>364</v>
      </c>
    </row>
    <row r="33" spans="3:23" ht="15.75" thickBot="1" x14ac:dyDescent="0.3">
      <c r="C33" s="54">
        <f t="shared" si="39"/>
        <v>9119</v>
      </c>
      <c r="D33" s="55" t="str">
        <f t="shared" si="40"/>
        <v>Os</v>
      </c>
      <c r="E33" s="55" t="str">
        <f t="shared" si="41"/>
        <v>DMJ 861</v>
      </c>
      <c r="F33" s="73" t="s">
        <v>4</v>
      </c>
      <c r="G33" s="101">
        <f t="shared" si="42"/>
        <v>364</v>
      </c>
    </row>
    <row r="34" spans="3:23" x14ac:dyDescent="0.25">
      <c r="C34" s="56">
        <v>9121</v>
      </c>
      <c r="D34" s="1" t="s">
        <v>64</v>
      </c>
      <c r="E34" s="1" t="s">
        <v>49</v>
      </c>
      <c r="F34" s="71" t="s">
        <v>1</v>
      </c>
      <c r="G34" s="57">
        <f>248-4-4</f>
        <v>240</v>
      </c>
      <c r="L34" s="449"/>
      <c r="M34" s="451" t="s">
        <v>90</v>
      </c>
      <c r="N34" s="451"/>
      <c r="O34" s="452" t="s">
        <v>91</v>
      </c>
      <c r="P34" s="485" t="s">
        <v>92</v>
      </c>
      <c r="Q34" s="486"/>
    </row>
    <row r="35" spans="3:23" ht="15.75" thickBot="1" x14ac:dyDescent="0.3">
      <c r="C35" s="106">
        <f>C34</f>
        <v>9121</v>
      </c>
      <c r="D35" s="52" t="str">
        <f t="shared" ref="D35:E35" si="43">D34</f>
        <v>Os</v>
      </c>
      <c r="E35" s="52" t="str">
        <f t="shared" si="43"/>
        <v>DMJ 861</v>
      </c>
      <c r="F35" s="66" t="s">
        <v>2</v>
      </c>
      <c r="G35" s="111">
        <f>G34</f>
        <v>240</v>
      </c>
      <c r="L35" s="450"/>
      <c r="M35" s="478" t="s">
        <v>81</v>
      </c>
      <c r="N35" s="478"/>
      <c r="O35" s="453"/>
      <c r="P35" s="487" t="s">
        <v>81</v>
      </c>
      <c r="Q35" s="488"/>
    </row>
    <row r="36" spans="3:23" x14ac:dyDescent="0.25">
      <c r="C36" s="106">
        <f t="shared" ref="C36:C37" si="44">C35</f>
        <v>9121</v>
      </c>
      <c r="D36" s="52" t="str">
        <f t="shared" ref="D36:D37" si="45">D35</f>
        <v>Os</v>
      </c>
      <c r="E36" s="52" t="str">
        <f t="shared" ref="E36:E37" si="46">E35</f>
        <v>DMJ 861</v>
      </c>
      <c r="F36" s="66" t="s">
        <v>3</v>
      </c>
      <c r="G36" s="111">
        <f t="shared" ref="G36:G37" si="47">G35</f>
        <v>240</v>
      </c>
      <c r="L36" s="187" t="s">
        <v>105</v>
      </c>
      <c r="M36" s="223">
        <f>N27*24</f>
        <v>0.17499999999999977</v>
      </c>
      <c r="N36" s="472">
        <f>(M36*N6+M37*O6+M38*P6)/SUM(N6:P6)</f>
        <v>0.17488386555892252</v>
      </c>
      <c r="O36" s="224">
        <v>0</v>
      </c>
      <c r="P36" s="225">
        <f>M36-O36</f>
        <v>0.17499999999999977</v>
      </c>
      <c r="Q36" s="475">
        <f>(P36*N6+P37*O6+P38*P6)/SUM(N6:P6)</f>
        <v>0.17488386555892252</v>
      </c>
    </row>
    <row r="37" spans="3:23" ht="15.75" thickBot="1" x14ac:dyDescent="0.3">
      <c r="C37" s="54">
        <f t="shared" si="44"/>
        <v>9121</v>
      </c>
      <c r="D37" s="55" t="str">
        <f t="shared" si="45"/>
        <v>Os</v>
      </c>
      <c r="E37" s="55" t="str">
        <f t="shared" si="46"/>
        <v>DMJ 861</v>
      </c>
      <c r="F37" s="73" t="s">
        <v>4</v>
      </c>
      <c r="G37" s="101">
        <f t="shared" si="47"/>
        <v>240</v>
      </c>
      <c r="L37" s="188" t="s">
        <v>106</v>
      </c>
      <c r="M37" s="226">
        <f>(O27*24)*B143/B155</f>
        <v>0.18297101449275358</v>
      </c>
      <c r="N37" s="473"/>
      <c r="O37" s="227">
        <v>0</v>
      </c>
      <c r="P37" s="193">
        <f>M37-O37</f>
        <v>0.18297101449275358</v>
      </c>
      <c r="Q37" s="476"/>
    </row>
    <row r="38" spans="3:23" ht="15.75" thickBot="1" x14ac:dyDescent="0.3">
      <c r="C38" s="56">
        <v>9123</v>
      </c>
      <c r="D38" s="1" t="s">
        <v>64</v>
      </c>
      <c r="E38" s="1" t="s">
        <v>49</v>
      </c>
      <c r="F38" s="71" t="s">
        <v>1</v>
      </c>
      <c r="G38" s="57">
        <f>364</f>
        <v>364</v>
      </c>
      <c r="L38" s="189" t="s">
        <v>108</v>
      </c>
      <c r="M38" s="228">
        <f>(P27*24)*B143/B155</f>
        <v>0.1594202898550722</v>
      </c>
      <c r="N38" s="474"/>
      <c r="O38" s="229">
        <v>0</v>
      </c>
      <c r="P38" s="230">
        <f>M38-O38</f>
        <v>0.1594202898550722</v>
      </c>
      <c r="Q38" s="477"/>
    </row>
    <row r="39" spans="3:23" x14ac:dyDescent="0.25">
      <c r="C39" s="106">
        <f>C38</f>
        <v>9123</v>
      </c>
      <c r="D39" s="52" t="str">
        <f t="shared" ref="D39:E39" si="48">D38</f>
        <v>Os</v>
      </c>
      <c r="E39" s="52" t="str">
        <f t="shared" si="48"/>
        <v>DMJ 861</v>
      </c>
      <c r="F39" s="66" t="s">
        <v>2</v>
      </c>
      <c r="G39" s="111">
        <f>G38</f>
        <v>364</v>
      </c>
      <c r="L39" s="187" t="s">
        <v>118</v>
      </c>
      <c r="M39" s="223">
        <f>N28*24</f>
        <v>0.79487179487179471</v>
      </c>
      <c r="N39" s="472">
        <f>(M39*N7+M40*O7+M41*P7)/SUM(N7:P7)</f>
        <v>0.79038859313458842</v>
      </c>
      <c r="O39" s="224">
        <f>M59</f>
        <v>4.1666666666666657E-3</v>
      </c>
      <c r="P39" s="225">
        <f>M39-O39</f>
        <v>0.79070512820512806</v>
      </c>
      <c r="Q39" s="475">
        <f>(P39*N7+P40*O7+P41*P7)/SUM(N7:P7)</f>
        <v>0.78601942133120606</v>
      </c>
    </row>
    <row r="40" spans="3:23" x14ac:dyDescent="0.25">
      <c r="C40" s="106">
        <f t="shared" ref="C40:C41" si="49">C39</f>
        <v>9123</v>
      </c>
      <c r="D40" s="52" t="str">
        <f t="shared" ref="D40:D41" si="50">D39</f>
        <v>Os</v>
      </c>
      <c r="E40" s="52" t="str">
        <f t="shared" ref="E40:E41" si="51">E39</f>
        <v>DMJ 861</v>
      </c>
      <c r="F40" s="66" t="s">
        <v>3</v>
      </c>
      <c r="G40" s="111">
        <f t="shared" ref="G40:G41" si="52">G39</f>
        <v>364</v>
      </c>
      <c r="L40" s="188" t="s">
        <v>119</v>
      </c>
      <c r="M40" s="226">
        <f>(O27*24)*(B155-B143)/B155</f>
        <v>0.65869565217391279</v>
      </c>
      <c r="N40" s="473"/>
      <c r="O40" s="227">
        <f>M60</f>
        <v>1.2500000000000002E-2</v>
      </c>
      <c r="P40" s="193">
        <f t="shared" ref="P40:P41" si="53">M40-O40</f>
        <v>0.64619565217391284</v>
      </c>
      <c r="Q40" s="476"/>
    </row>
    <row r="41" spans="3:23" ht="15.75" thickBot="1" x14ac:dyDescent="0.3">
      <c r="C41" s="54">
        <f t="shared" si="49"/>
        <v>9123</v>
      </c>
      <c r="D41" s="55" t="str">
        <f t="shared" si="50"/>
        <v>Os</v>
      </c>
      <c r="E41" s="55" t="str">
        <f t="shared" si="51"/>
        <v>DMJ 861</v>
      </c>
      <c r="F41" s="73" t="s">
        <v>4</v>
      </c>
      <c r="G41" s="101">
        <f t="shared" si="52"/>
        <v>364</v>
      </c>
      <c r="L41" s="189" t="s">
        <v>120</v>
      </c>
      <c r="M41" s="228">
        <f>(P27*24)*(B155-B143)/B155</f>
        <v>0.57391304347825989</v>
      </c>
      <c r="N41" s="474"/>
      <c r="O41" s="229">
        <f>M61</f>
        <v>1.2276785714285714E-2</v>
      </c>
      <c r="P41" s="230">
        <f t="shared" si="53"/>
        <v>0.56163625776397419</v>
      </c>
      <c r="Q41" s="477"/>
      <c r="W41" s="130"/>
    </row>
    <row r="42" spans="3:23" x14ac:dyDescent="0.25">
      <c r="C42" s="56">
        <v>9125</v>
      </c>
      <c r="D42" s="1" t="s">
        <v>64</v>
      </c>
      <c r="E42" s="1" t="s">
        <v>49</v>
      </c>
      <c r="F42" s="71" t="s">
        <v>1</v>
      </c>
      <c r="G42" s="57" t="s">
        <v>59</v>
      </c>
      <c r="L42" s="187" t="s">
        <v>112</v>
      </c>
      <c r="M42" s="223">
        <f>N29*24</f>
        <v>0.33402777777777748</v>
      </c>
      <c r="N42" s="472">
        <f>(M42*N8+M43*O8+M44*P8)/SUM(N8:P8)</f>
        <v>0.3315181197024733</v>
      </c>
      <c r="O42" s="224">
        <v>0</v>
      </c>
      <c r="P42" s="225">
        <f>M42-O42</f>
        <v>0.33402777777777748</v>
      </c>
      <c r="Q42" s="475">
        <f>(P42*N8+P43*O8+P44*P8)/SUM(N8:P8)</f>
        <v>0.3315181197024733</v>
      </c>
      <c r="T42" s="130"/>
      <c r="U42" s="130"/>
    </row>
    <row r="43" spans="3:23" x14ac:dyDescent="0.25">
      <c r="C43" s="106">
        <f>C42</f>
        <v>9125</v>
      </c>
      <c r="D43" s="52" t="str">
        <f t="shared" ref="D43:E43" si="54">D42</f>
        <v>Os</v>
      </c>
      <c r="E43" s="52" t="str">
        <f t="shared" si="54"/>
        <v>DMJ 861</v>
      </c>
      <c r="F43" s="66" t="s">
        <v>2</v>
      </c>
      <c r="G43" s="111" t="str">
        <f>G42</f>
        <v>ide až od vyhlásenia</v>
      </c>
      <c r="L43" s="188" t="s">
        <v>113</v>
      </c>
      <c r="M43" s="226">
        <f>O29*24</f>
        <v>0.22083333333333288</v>
      </c>
      <c r="N43" s="473"/>
      <c r="O43" s="227">
        <v>0</v>
      </c>
      <c r="P43" s="193">
        <f t="shared" ref="P43:P44" si="55">M43-O43</f>
        <v>0.22083333333333288</v>
      </c>
      <c r="Q43" s="476"/>
    </row>
    <row r="44" spans="3:23" ht="15.75" thickBot="1" x14ac:dyDescent="0.3">
      <c r="C44" s="106">
        <f t="shared" ref="C44:C45" si="56">C43</f>
        <v>9125</v>
      </c>
      <c r="D44" s="52" t="str">
        <f t="shared" ref="D44:D45" si="57">D43</f>
        <v>Os</v>
      </c>
      <c r="E44" s="52" t="str">
        <f t="shared" ref="E44:E45" si="58">E43</f>
        <v>DMJ 861</v>
      </c>
      <c r="F44" s="66" t="s">
        <v>3</v>
      </c>
      <c r="G44" s="111" t="str">
        <f t="shared" ref="G44:G45" si="59">G43</f>
        <v>ide až od vyhlásenia</v>
      </c>
      <c r="L44" s="189" t="s">
        <v>107</v>
      </c>
      <c r="M44" s="228">
        <f>P29*24</f>
        <v>0.25833333333333375</v>
      </c>
      <c r="N44" s="474"/>
      <c r="O44" s="229">
        <v>0</v>
      </c>
      <c r="P44" s="230">
        <f t="shared" si="55"/>
        <v>0.25833333333333375</v>
      </c>
      <c r="Q44" s="477"/>
    </row>
    <row r="45" spans="3:23" ht="15.75" thickBot="1" x14ac:dyDescent="0.3">
      <c r="C45" s="54">
        <f t="shared" si="56"/>
        <v>9125</v>
      </c>
      <c r="D45" s="55" t="str">
        <f t="shared" si="57"/>
        <v>Os</v>
      </c>
      <c r="E45" s="55" t="str">
        <f t="shared" si="58"/>
        <v>DMJ 861</v>
      </c>
      <c r="F45" s="73" t="s">
        <v>4</v>
      </c>
      <c r="G45" s="101" t="str">
        <f t="shared" si="59"/>
        <v>ide až od vyhlásenia</v>
      </c>
      <c r="L45" s="187" t="s">
        <v>114</v>
      </c>
      <c r="M45" s="223">
        <f>N30*24</f>
        <v>0.15833333333333316</v>
      </c>
      <c r="N45" s="472">
        <f>(M45*N9+M46*O9+M47*P9)/SUM(N9:P9)</f>
        <v>0.15663812489188708</v>
      </c>
      <c r="O45" s="224">
        <v>0</v>
      </c>
      <c r="P45" s="225">
        <f>M45-O45</f>
        <v>0.15833333333333316</v>
      </c>
      <c r="Q45" s="475">
        <f>(P45*N9+P46*O9+P47*P9)/SUM(N9:P9)</f>
        <v>0.15663812489188708</v>
      </c>
    </row>
    <row r="46" spans="3:23" x14ac:dyDescent="0.25">
      <c r="C46" s="56">
        <v>9127</v>
      </c>
      <c r="D46" s="1" t="s">
        <v>64</v>
      </c>
      <c r="E46" s="1" t="s">
        <v>49</v>
      </c>
      <c r="F46" s="71" t="s">
        <v>1</v>
      </c>
      <c r="G46" s="57">
        <f>364</f>
        <v>364</v>
      </c>
      <c r="L46" s="188" t="s">
        <v>115</v>
      </c>
      <c r="M46" s="226">
        <f>O30*24</f>
        <v>0.12222222222222244</v>
      </c>
      <c r="N46" s="473"/>
      <c r="O46" s="227">
        <v>0</v>
      </c>
      <c r="P46" s="193">
        <f t="shared" ref="P46:P47" si="60">M46-O46</f>
        <v>0.12222222222222244</v>
      </c>
      <c r="Q46" s="476"/>
    </row>
    <row r="47" spans="3:23" ht="15.75" thickBot="1" x14ac:dyDescent="0.3">
      <c r="C47" s="106">
        <f>C46</f>
        <v>9127</v>
      </c>
      <c r="D47" s="52" t="str">
        <f t="shared" ref="D47:E47" si="61">D46</f>
        <v>Os</v>
      </c>
      <c r="E47" s="52" t="str">
        <f t="shared" si="61"/>
        <v>DMJ 861</v>
      </c>
      <c r="F47" s="66" t="s">
        <v>2</v>
      </c>
      <c r="G47" s="111">
        <f>G46</f>
        <v>364</v>
      </c>
      <c r="L47" s="189" t="s">
        <v>116</v>
      </c>
      <c r="M47" s="228">
        <f>P30*24</f>
        <v>0.15000000000000213</v>
      </c>
      <c r="N47" s="474"/>
      <c r="O47" s="229">
        <v>0</v>
      </c>
      <c r="P47" s="230">
        <f t="shared" si="60"/>
        <v>0.15000000000000213</v>
      </c>
      <c r="Q47" s="477"/>
    </row>
    <row r="48" spans="3:23" x14ac:dyDescent="0.25">
      <c r="C48" s="106">
        <f t="shared" ref="C48:C49" si="62">C47</f>
        <v>9127</v>
      </c>
      <c r="D48" s="52" t="str">
        <f t="shared" ref="D48:D49" si="63">D47</f>
        <v>Os</v>
      </c>
      <c r="E48" s="52" t="str">
        <f t="shared" ref="E48:E49" si="64">E47</f>
        <v>DMJ 861</v>
      </c>
      <c r="F48" s="66" t="s">
        <v>3</v>
      </c>
      <c r="G48" s="111">
        <f t="shared" ref="G48:G49" si="65">G47</f>
        <v>364</v>
      </c>
    </row>
    <row r="49" spans="3:15" ht="15.75" thickBot="1" x14ac:dyDescent="0.3">
      <c r="C49" s="54">
        <f t="shared" si="62"/>
        <v>9127</v>
      </c>
      <c r="D49" s="55" t="str">
        <f t="shared" si="63"/>
        <v>Os</v>
      </c>
      <c r="E49" s="55" t="str">
        <f t="shared" si="64"/>
        <v>DMJ 861</v>
      </c>
      <c r="F49" s="73" t="s">
        <v>4</v>
      </c>
      <c r="G49" s="101">
        <f t="shared" si="65"/>
        <v>364</v>
      </c>
    </row>
    <row r="50" spans="3:15" ht="18.75" x14ac:dyDescent="0.3">
      <c r="C50" s="56">
        <v>9131</v>
      </c>
      <c r="D50" s="1" t="s">
        <v>64</v>
      </c>
      <c r="E50" s="1" t="s">
        <v>49</v>
      </c>
      <c r="F50" s="71" t="s">
        <v>1</v>
      </c>
      <c r="G50" s="57">
        <f>364</f>
        <v>364</v>
      </c>
      <c r="L50" s="196" t="s">
        <v>126</v>
      </c>
      <c r="M50" s="197" t="s">
        <v>124</v>
      </c>
      <c r="N50" s="198" t="s">
        <v>125</v>
      </c>
      <c r="O50" s="3"/>
    </row>
    <row r="51" spans="3:15" x14ac:dyDescent="0.25">
      <c r="C51" s="106">
        <f>C50</f>
        <v>9131</v>
      </c>
      <c r="D51" s="52" t="str">
        <f t="shared" ref="D51:E51" si="66">D50</f>
        <v>Os</v>
      </c>
      <c r="E51" s="52" t="str">
        <f t="shared" si="66"/>
        <v>DMJ 861</v>
      </c>
      <c r="F51" s="66" t="s">
        <v>2</v>
      </c>
      <c r="G51" s="111">
        <f>G50</f>
        <v>364</v>
      </c>
      <c r="H51" s="52"/>
      <c r="L51" s="123" t="s">
        <v>109</v>
      </c>
      <c r="M51" s="209">
        <v>0</v>
      </c>
      <c r="N51" s="199"/>
    </row>
    <row r="52" spans="3:15" x14ac:dyDescent="0.25">
      <c r="C52" s="106">
        <f t="shared" ref="C52:C53" si="67">C51</f>
        <v>9131</v>
      </c>
      <c r="D52" s="52" t="str">
        <f t="shared" ref="D52:D53" si="68">D51</f>
        <v>Os</v>
      </c>
      <c r="E52" s="52" t="str">
        <f t="shared" ref="E52:E53" si="69">E51</f>
        <v>DMJ 861</v>
      </c>
      <c r="F52" s="66" t="s">
        <v>3</v>
      </c>
      <c r="G52" s="111">
        <f>364-2</f>
        <v>362</v>
      </c>
      <c r="H52" s="52"/>
      <c r="L52" s="123" t="s">
        <v>110</v>
      </c>
      <c r="M52" s="209">
        <f>0.5/60</f>
        <v>8.3333333333333332E-3</v>
      </c>
      <c r="N52" s="199"/>
    </row>
    <row r="53" spans="3:15" ht="15.75" thickBot="1" x14ac:dyDescent="0.3">
      <c r="C53" s="54">
        <f t="shared" si="67"/>
        <v>9131</v>
      </c>
      <c r="D53" s="55" t="str">
        <f t="shared" si="68"/>
        <v>Os</v>
      </c>
      <c r="E53" s="55" t="str">
        <f t="shared" si="69"/>
        <v>DMJ 861</v>
      </c>
      <c r="F53" s="73" t="s">
        <v>4</v>
      </c>
      <c r="G53" s="101">
        <f>G52</f>
        <v>362</v>
      </c>
      <c r="H53" s="52"/>
      <c r="L53" s="123" t="s">
        <v>111</v>
      </c>
      <c r="M53" s="209">
        <f>0.5/60</f>
        <v>8.3333333333333332E-3</v>
      </c>
      <c r="N53" s="199"/>
    </row>
    <row r="54" spans="3:15" ht="15.75" thickBot="1" x14ac:dyDescent="0.3">
      <c r="C54" s="56" t="s">
        <v>72</v>
      </c>
      <c r="D54" s="1" t="s">
        <v>70</v>
      </c>
      <c r="E54" s="1" t="s">
        <v>58</v>
      </c>
      <c r="F54" s="71" t="s">
        <v>1</v>
      </c>
      <c r="G54" s="57">
        <f>52+7</f>
        <v>59</v>
      </c>
      <c r="L54" s="201"/>
      <c r="M54" s="202"/>
      <c r="N54" s="203"/>
    </row>
    <row r="55" spans="3:15" x14ac:dyDescent="0.25">
      <c r="C55" s="106" t="str">
        <f>C54</f>
        <v>Ex 15621</v>
      </c>
      <c r="D55" s="52" t="str">
        <f t="shared" ref="D55:E55" si="70">D54</f>
        <v>Ex</v>
      </c>
      <c r="E55" s="52" t="str">
        <f t="shared" si="70"/>
        <v>Klasická súprava diesel</v>
      </c>
      <c r="F55" s="66" t="s">
        <v>2</v>
      </c>
      <c r="G55" s="111">
        <f>G54</f>
        <v>59</v>
      </c>
      <c r="L55" s="123" t="s">
        <v>121</v>
      </c>
      <c r="M55" s="195"/>
      <c r="N55" s="207">
        <f>0.5/60</f>
        <v>8.3333333333333332E-3</v>
      </c>
    </row>
    <row r="56" spans="3:15" x14ac:dyDescent="0.25">
      <c r="C56" s="106" t="str">
        <f t="shared" ref="C56:C57" si="71">C55</f>
        <v>Ex 15621</v>
      </c>
      <c r="D56" s="52" t="str">
        <f t="shared" ref="D56:D57" si="72">D55</f>
        <v>Ex</v>
      </c>
      <c r="E56" s="52" t="str">
        <f t="shared" ref="E56:E57" si="73">E55</f>
        <v>Klasická súprava diesel</v>
      </c>
      <c r="F56" s="66" t="s">
        <v>3</v>
      </c>
      <c r="G56" s="111">
        <f t="shared" ref="G56:G57" si="74">G55</f>
        <v>59</v>
      </c>
      <c r="L56" s="123" t="s">
        <v>122</v>
      </c>
      <c r="M56" s="195"/>
      <c r="N56" s="207">
        <f>1/60</f>
        <v>1.6666666666666666E-2</v>
      </c>
    </row>
    <row r="57" spans="3:15" ht="15.75" thickBot="1" x14ac:dyDescent="0.3">
      <c r="C57" s="54" t="str">
        <f t="shared" si="71"/>
        <v>Ex 15621</v>
      </c>
      <c r="D57" s="55" t="str">
        <f t="shared" si="72"/>
        <v>Ex</v>
      </c>
      <c r="E57" s="55" t="str">
        <f t="shared" si="73"/>
        <v>Klasická súprava diesel</v>
      </c>
      <c r="F57" s="73" t="s">
        <v>4</v>
      </c>
      <c r="G57" s="101">
        <f t="shared" si="74"/>
        <v>59</v>
      </c>
      <c r="L57" s="124" t="s">
        <v>123</v>
      </c>
      <c r="M57" s="200"/>
      <c r="N57" s="208">
        <f>1/60</f>
        <v>1.6666666666666666E-2</v>
      </c>
    </row>
    <row r="58" spans="3:15" x14ac:dyDescent="0.25">
      <c r="C58" s="56">
        <v>9135</v>
      </c>
      <c r="D58" s="1" t="s">
        <v>64</v>
      </c>
      <c r="E58" s="1" t="s">
        <v>49</v>
      </c>
      <c r="F58" s="71" t="s">
        <v>1</v>
      </c>
      <c r="G58" s="57">
        <f>364-2</f>
        <v>362</v>
      </c>
      <c r="L58" s="206"/>
      <c r="M58" s="204"/>
      <c r="N58" s="205"/>
    </row>
    <row r="59" spans="3:15" x14ac:dyDescent="0.25">
      <c r="C59" s="106">
        <f>C58</f>
        <v>9135</v>
      </c>
      <c r="D59" s="52" t="str">
        <f t="shared" ref="D59:E59" si="75">D58</f>
        <v>Os</v>
      </c>
      <c r="E59" s="52" t="str">
        <f t="shared" si="75"/>
        <v>DMJ 861</v>
      </c>
      <c r="F59" s="66" t="s">
        <v>2</v>
      </c>
      <c r="G59" s="111">
        <f>G58</f>
        <v>362</v>
      </c>
      <c r="L59" s="145" t="s">
        <v>118</v>
      </c>
      <c r="M59" s="494">
        <f>(M51*G3+M51*G7+M51*G11+M51*G19+M51*G23+M51*G31+M51*G35+M51*G39+M51*G47+M51*G51+M51*G59+M51*G63+N55*G68+N55*G72+N55*G76+N55*G84+N55*G88+N55*G92+N55*G100+N55*G108+N55*G116+N55*G124+N55*G128+N55*G132)/(G3+G7+G11+G19+G23+G31+G35+G39+G47+G51+G59+G63+G68+G72+G76+G84+G88+G92+G100+G108+G116+G124+G128+G132)</f>
        <v>4.1666666666666657E-3</v>
      </c>
      <c r="N59" s="494"/>
    </row>
    <row r="60" spans="3:15" ht="15.75" customHeight="1" x14ac:dyDescent="0.25">
      <c r="C60" s="106">
        <f t="shared" ref="C60:C61" si="76">C59</f>
        <v>9135</v>
      </c>
      <c r="D60" s="52" t="str">
        <f t="shared" ref="D60:D61" si="77">D59</f>
        <v>Os</v>
      </c>
      <c r="E60" s="52" t="str">
        <f t="shared" ref="E60:E61" si="78">E59</f>
        <v>DMJ 861</v>
      </c>
      <c r="F60" s="66" t="s">
        <v>3</v>
      </c>
      <c r="G60" s="111">
        <f t="shared" ref="G60:G61" si="79">G59</f>
        <v>362</v>
      </c>
      <c r="L60" s="145" t="s">
        <v>119</v>
      </c>
      <c r="M60" s="494">
        <f>(M52*G15+M52*G27+N56*G96+N56*G120)/(G15+G27+G96+G120)</f>
        <v>1.2500000000000002E-2</v>
      </c>
      <c r="N60" s="495"/>
    </row>
    <row r="61" spans="3:15" ht="15.75" thickBot="1" x14ac:dyDescent="0.3">
      <c r="C61" s="54">
        <f t="shared" si="76"/>
        <v>9135</v>
      </c>
      <c r="D61" s="55" t="str">
        <f t="shared" si="77"/>
        <v>Os</v>
      </c>
      <c r="E61" s="55" t="str">
        <f t="shared" si="78"/>
        <v>DMJ 861</v>
      </c>
      <c r="F61" s="73" t="s">
        <v>4</v>
      </c>
      <c r="G61" s="101">
        <f t="shared" si="79"/>
        <v>362</v>
      </c>
      <c r="L61" s="145" t="s">
        <v>120</v>
      </c>
      <c r="M61" s="494">
        <f>(M53*G55+N57*G112)/(G55+G112)</f>
        <v>1.2276785714285714E-2</v>
      </c>
      <c r="N61" s="494"/>
    </row>
    <row r="62" spans="3:15" x14ac:dyDescent="0.25">
      <c r="C62" s="56">
        <v>9141</v>
      </c>
      <c r="D62" s="1" t="s">
        <v>64</v>
      </c>
      <c r="E62" s="1" t="s">
        <v>49</v>
      </c>
      <c r="F62" s="71" t="s">
        <v>1</v>
      </c>
      <c r="G62" s="57">
        <f>364-2</f>
        <v>362</v>
      </c>
    </row>
    <row r="63" spans="3:15" x14ac:dyDescent="0.25">
      <c r="C63" s="106">
        <f>C62</f>
        <v>9141</v>
      </c>
      <c r="D63" s="52" t="str">
        <f t="shared" ref="D63:E63" si="80">D62</f>
        <v>Os</v>
      </c>
      <c r="E63" s="52" t="str">
        <f t="shared" si="80"/>
        <v>DMJ 861</v>
      </c>
      <c r="F63" s="66" t="s">
        <v>2</v>
      </c>
      <c r="G63" s="111">
        <f>G62</f>
        <v>362</v>
      </c>
    </row>
    <row r="64" spans="3:15" x14ac:dyDescent="0.25">
      <c r="C64" s="106">
        <f t="shared" ref="C64:C65" si="81">C63</f>
        <v>9141</v>
      </c>
      <c r="D64" s="52" t="str">
        <f t="shared" ref="D64:D65" si="82">D63</f>
        <v>Os</v>
      </c>
      <c r="E64" s="52" t="str">
        <f t="shared" ref="E64:E65" si="83">E63</f>
        <v>DMJ 861</v>
      </c>
      <c r="F64" s="66" t="s">
        <v>3</v>
      </c>
      <c r="G64" s="111">
        <v>0</v>
      </c>
    </row>
    <row r="65" spans="3:17" ht="15.75" thickBot="1" x14ac:dyDescent="0.3">
      <c r="C65" s="54">
        <f t="shared" si="81"/>
        <v>9141</v>
      </c>
      <c r="D65" s="55" t="str">
        <f t="shared" si="82"/>
        <v>Os</v>
      </c>
      <c r="E65" s="55" t="str">
        <f t="shared" si="83"/>
        <v>DMJ 861</v>
      </c>
      <c r="F65" s="73" t="s">
        <v>4</v>
      </c>
      <c r="G65" s="101">
        <v>0</v>
      </c>
    </row>
    <row r="66" spans="3:17" ht="195.75" customHeight="1" thickBot="1" x14ac:dyDescent="0.3">
      <c r="C66" s="116"/>
      <c r="D66" s="117"/>
      <c r="E66" s="117"/>
      <c r="F66" s="117"/>
      <c r="G66" s="118"/>
      <c r="L66" s="491" t="s">
        <v>117</v>
      </c>
      <c r="M66" s="492"/>
      <c r="N66" s="492"/>
      <c r="O66" s="492"/>
      <c r="P66" s="492"/>
      <c r="Q66" s="493"/>
    </row>
    <row r="67" spans="3:17" x14ac:dyDescent="0.25">
      <c r="C67" s="56">
        <v>9140</v>
      </c>
      <c r="D67" s="1" t="s">
        <v>64</v>
      </c>
      <c r="E67" s="1" t="s">
        <v>49</v>
      </c>
      <c r="F67" s="71" t="s">
        <v>1</v>
      </c>
      <c r="G67" s="57">
        <f>364</f>
        <v>364</v>
      </c>
    </row>
    <row r="68" spans="3:17" x14ac:dyDescent="0.25">
      <c r="C68" s="106">
        <f>C67</f>
        <v>9140</v>
      </c>
      <c r="D68" s="52" t="str">
        <f t="shared" ref="D68:E70" si="84">D67</f>
        <v>Os</v>
      </c>
      <c r="E68" s="52" t="str">
        <f t="shared" si="84"/>
        <v>DMJ 861</v>
      </c>
      <c r="F68" s="66" t="s">
        <v>2</v>
      </c>
      <c r="G68" s="111">
        <f>G67</f>
        <v>364</v>
      </c>
    </row>
    <row r="69" spans="3:17" x14ac:dyDescent="0.25">
      <c r="C69" s="106">
        <f t="shared" ref="C69:C70" si="85">C68</f>
        <v>9140</v>
      </c>
      <c r="D69" s="52" t="str">
        <f t="shared" si="84"/>
        <v>Os</v>
      </c>
      <c r="E69" s="52" t="str">
        <f t="shared" si="84"/>
        <v>DMJ 861</v>
      </c>
      <c r="F69" s="66" t="s">
        <v>3</v>
      </c>
      <c r="G69" s="111">
        <v>0</v>
      </c>
    </row>
    <row r="70" spans="3:17" ht="15.75" thickBot="1" x14ac:dyDescent="0.3">
      <c r="C70" s="54">
        <f t="shared" si="85"/>
        <v>9140</v>
      </c>
      <c r="D70" s="55" t="str">
        <f t="shared" si="84"/>
        <v>Os</v>
      </c>
      <c r="E70" s="55" t="str">
        <f t="shared" si="84"/>
        <v>DMJ 861</v>
      </c>
      <c r="F70" s="73" t="s">
        <v>4</v>
      </c>
      <c r="G70" s="101">
        <v>0</v>
      </c>
    </row>
    <row r="71" spans="3:17" x14ac:dyDescent="0.25">
      <c r="C71" s="56">
        <v>9102</v>
      </c>
      <c r="D71" s="1" t="s">
        <v>64</v>
      </c>
      <c r="E71" s="1" t="s">
        <v>49</v>
      </c>
      <c r="F71" s="71" t="s">
        <v>1</v>
      </c>
      <c r="G71" s="57">
        <f>248-4-4</f>
        <v>240</v>
      </c>
    </row>
    <row r="72" spans="3:17" x14ac:dyDescent="0.25">
      <c r="C72" s="106">
        <f>C71</f>
        <v>9102</v>
      </c>
      <c r="D72" s="52" t="str">
        <f t="shared" ref="D72:E72" si="86">D71</f>
        <v>Os</v>
      </c>
      <c r="E72" s="52" t="str">
        <f t="shared" si="86"/>
        <v>DMJ 861</v>
      </c>
      <c r="F72" s="66" t="s">
        <v>2</v>
      </c>
      <c r="G72" s="111">
        <f>G71</f>
        <v>240</v>
      </c>
    </row>
    <row r="73" spans="3:17" x14ac:dyDescent="0.25">
      <c r="C73" s="106">
        <f t="shared" ref="C73:C74" si="87">C72</f>
        <v>9102</v>
      </c>
      <c r="D73" s="52" t="str">
        <f t="shared" ref="D73:D74" si="88">D72</f>
        <v>Os</v>
      </c>
      <c r="E73" s="52" t="str">
        <f t="shared" ref="E73:E74" si="89">E72</f>
        <v>DMJ 861</v>
      </c>
      <c r="F73" s="66" t="s">
        <v>3</v>
      </c>
      <c r="G73" s="111">
        <f t="shared" ref="G73:G74" si="90">G72</f>
        <v>240</v>
      </c>
    </row>
    <row r="74" spans="3:17" ht="15.75" thickBot="1" x14ac:dyDescent="0.3">
      <c r="C74" s="54">
        <f t="shared" si="87"/>
        <v>9102</v>
      </c>
      <c r="D74" s="55" t="str">
        <f t="shared" si="88"/>
        <v>Os</v>
      </c>
      <c r="E74" s="55" t="str">
        <f t="shared" si="89"/>
        <v>DMJ 861</v>
      </c>
      <c r="F74" s="73" t="s">
        <v>4</v>
      </c>
      <c r="G74" s="101">
        <f t="shared" si="90"/>
        <v>240</v>
      </c>
    </row>
    <row r="75" spans="3:17" x14ac:dyDescent="0.25">
      <c r="C75" s="56">
        <v>9104</v>
      </c>
      <c r="D75" s="1" t="s">
        <v>64</v>
      </c>
      <c r="E75" s="1" t="s">
        <v>49</v>
      </c>
      <c r="F75" s="71" t="s">
        <v>1</v>
      </c>
      <c r="G75" s="57">
        <f>364-2</f>
        <v>362</v>
      </c>
    </row>
    <row r="76" spans="3:17" x14ac:dyDescent="0.25">
      <c r="C76" s="106">
        <f>C75</f>
        <v>9104</v>
      </c>
      <c r="D76" s="52" t="str">
        <f t="shared" ref="D76:E76" si="91">D75</f>
        <v>Os</v>
      </c>
      <c r="E76" s="52" t="str">
        <f t="shared" si="91"/>
        <v>DMJ 861</v>
      </c>
      <c r="F76" s="66" t="s">
        <v>2</v>
      </c>
      <c r="G76" s="111">
        <f>G75</f>
        <v>362</v>
      </c>
    </row>
    <row r="77" spans="3:17" x14ac:dyDescent="0.25">
      <c r="C77" s="106">
        <f t="shared" ref="C77:C78" si="92">C76</f>
        <v>9104</v>
      </c>
      <c r="D77" s="52" t="str">
        <f t="shared" ref="D77:D78" si="93">D76</f>
        <v>Os</v>
      </c>
      <c r="E77" s="52" t="str">
        <f t="shared" ref="E77:E78" si="94">E76</f>
        <v>DMJ 861</v>
      </c>
      <c r="F77" s="66" t="s">
        <v>3</v>
      </c>
      <c r="G77" s="111">
        <f t="shared" ref="G77:G78" si="95">G76</f>
        <v>362</v>
      </c>
    </row>
    <row r="78" spans="3:17" ht="15.75" thickBot="1" x14ac:dyDescent="0.3">
      <c r="C78" s="106">
        <f t="shared" si="92"/>
        <v>9104</v>
      </c>
      <c r="D78" s="52" t="str">
        <f t="shared" si="93"/>
        <v>Os</v>
      </c>
      <c r="E78" s="52" t="str">
        <f t="shared" si="94"/>
        <v>DMJ 861</v>
      </c>
      <c r="F78" s="66" t="s">
        <v>4</v>
      </c>
      <c r="G78" s="111">
        <f t="shared" si="95"/>
        <v>362</v>
      </c>
    </row>
    <row r="79" spans="3:17" x14ac:dyDescent="0.25">
      <c r="C79" s="56" t="s">
        <v>54</v>
      </c>
      <c r="D79" s="1" t="s">
        <v>65</v>
      </c>
      <c r="E79" s="1" t="s">
        <v>58</v>
      </c>
      <c r="F79" s="71" t="s">
        <v>1</v>
      </c>
      <c r="G79" s="57">
        <v>0</v>
      </c>
    </row>
    <row r="80" spans="3:17" x14ac:dyDescent="0.25">
      <c r="C80" s="106" t="str">
        <f>C79</f>
        <v>REX 1904</v>
      </c>
      <c r="D80" s="52" t="str">
        <f t="shared" ref="D80:E80" si="96">D79</f>
        <v>REX</v>
      </c>
      <c r="E80" s="52" t="str">
        <f t="shared" si="96"/>
        <v>Klasická súprava diesel</v>
      </c>
      <c r="F80" s="66" t="s">
        <v>2</v>
      </c>
      <c r="G80" s="111">
        <v>0</v>
      </c>
    </row>
    <row r="81" spans="3:7" x14ac:dyDescent="0.25">
      <c r="C81" s="106" t="str">
        <f t="shared" ref="C81:C82" si="97">C80</f>
        <v>REX 1904</v>
      </c>
      <c r="D81" s="52" t="str">
        <f t="shared" ref="D81:D82" si="98">D80</f>
        <v>REX</v>
      </c>
      <c r="E81" s="52" t="str">
        <f t="shared" ref="E81:E82" si="99">E80</f>
        <v>Klasická súprava diesel</v>
      </c>
      <c r="F81" s="66" t="s">
        <v>3</v>
      </c>
      <c r="G81" s="111">
        <v>0</v>
      </c>
    </row>
    <row r="82" spans="3:7" ht="15.75" thickBot="1" x14ac:dyDescent="0.3">
      <c r="C82" s="54" t="str">
        <f t="shared" si="97"/>
        <v>REX 1904</v>
      </c>
      <c r="D82" s="55" t="str">
        <f t="shared" si="98"/>
        <v>REX</v>
      </c>
      <c r="E82" s="55" t="str">
        <f t="shared" si="99"/>
        <v>Klasická súprava diesel</v>
      </c>
      <c r="F82" s="73" t="s">
        <v>4</v>
      </c>
      <c r="G82" s="101">
        <f>248-4-4</f>
        <v>240</v>
      </c>
    </row>
    <row r="83" spans="3:7" x14ac:dyDescent="0.25">
      <c r="C83" s="106">
        <v>9106</v>
      </c>
      <c r="D83" s="52" t="s">
        <v>64</v>
      </c>
      <c r="E83" s="52" t="s">
        <v>49</v>
      </c>
      <c r="F83" s="66" t="s">
        <v>1</v>
      </c>
      <c r="G83" s="111">
        <f>248-4-4</f>
        <v>240</v>
      </c>
    </row>
    <row r="84" spans="3:7" x14ac:dyDescent="0.25">
      <c r="C84" s="106">
        <f>C83</f>
        <v>9106</v>
      </c>
      <c r="D84" s="52" t="str">
        <f t="shared" ref="D84:E86" si="100">D83</f>
        <v>Os</v>
      </c>
      <c r="E84" s="52" t="str">
        <f t="shared" si="100"/>
        <v>DMJ 861</v>
      </c>
      <c r="F84" s="66" t="s">
        <v>2</v>
      </c>
      <c r="G84" s="111">
        <f>G83</f>
        <v>240</v>
      </c>
    </row>
    <row r="85" spans="3:7" x14ac:dyDescent="0.25">
      <c r="C85" s="106">
        <f t="shared" ref="C85:C86" si="101">C84</f>
        <v>9106</v>
      </c>
      <c r="D85" s="52" t="str">
        <f t="shared" si="100"/>
        <v>Os</v>
      </c>
      <c r="E85" s="52" t="str">
        <f t="shared" si="100"/>
        <v>DMJ 861</v>
      </c>
      <c r="F85" s="66" t="s">
        <v>3</v>
      </c>
      <c r="G85" s="111">
        <f>G84</f>
        <v>240</v>
      </c>
    </row>
    <row r="86" spans="3:7" ht="15.75" thickBot="1" x14ac:dyDescent="0.3">
      <c r="C86" s="54">
        <f t="shared" si="101"/>
        <v>9106</v>
      </c>
      <c r="D86" s="55" t="str">
        <f t="shared" si="100"/>
        <v>Os</v>
      </c>
      <c r="E86" s="55" t="str">
        <f t="shared" si="100"/>
        <v>DMJ 861</v>
      </c>
      <c r="F86" s="73" t="s">
        <v>4</v>
      </c>
      <c r="G86" s="101">
        <v>0</v>
      </c>
    </row>
    <row r="87" spans="3:7" x14ac:dyDescent="0.25">
      <c r="C87" s="56">
        <v>9108</v>
      </c>
      <c r="D87" s="1" t="s">
        <v>64</v>
      </c>
      <c r="E87" s="1" t="s">
        <v>49</v>
      </c>
      <c r="F87" s="71" t="s">
        <v>1</v>
      </c>
      <c r="G87" s="57">
        <f>364</f>
        <v>364</v>
      </c>
    </row>
    <row r="88" spans="3:7" x14ac:dyDescent="0.25">
      <c r="C88" s="106">
        <f>C87</f>
        <v>9108</v>
      </c>
      <c r="D88" s="52" t="str">
        <f t="shared" ref="D88:E90" si="102">D87</f>
        <v>Os</v>
      </c>
      <c r="E88" s="52" t="str">
        <f t="shared" si="102"/>
        <v>DMJ 861</v>
      </c>
      <c r="F88" s="66" t="s">
        <v>2</v>
      </c>
      <c r="G88" s="111">
        <f>G87</f>
        <v>364</v>
      </c>
    </row>
    <row r="89" spans="3:7" x14ac:dyDescent="0.25">
      <c r="C89" s="106">
        <f t="shared" ref="C89:C90" si="103">C88</f>
        <v>9108</v>
      </c>
      <c r="D89" s="52" t="str">
        <f t="shared" si="102"/>
        <v>Os</v>
      </c>
      <c r="E89" s="52" t="str">
        <f t="shared" si="102"/>
        <v>DMJ 861</v>
      </c>
      <c r="F89" s="66" t="s">
        <v>3</v>
      </c>
      <c r="G89" s="111">
        <f t="shared" ref="G89:G90" si="104">G88</f>
        <v>364</v>
      </c>
    </row>
    <row r="90" spans="3:7" ht="15.75" thickBot="1" x14ac:dyDescent="0.3">
      <c r="C90" s="54">
        <f t="shared" si="103"/>
        <v>9108</v>
      </c>
      <c r="D90" s="55" t="str">
        <f t="shared" si="102"/>
        <v>Os</v>
      </c>
      <c r="E90" s="55" t="str">
        <f t="shared" si="102"/>
        <v>DMJ 861</v>
      </c>
      <c r="F90" s="73" t="s">
        <v>4</v>
      </c>
      <c r="G90" s="101">
        <f t="shared" si="104"/>
        <v>364</v>
      </c>
    </row>
    <row r="91" spans="3:7" x14ac:dyDescent="0.25">
      <c r="C91" s="56">
        <v>9112</v>
      </c>
      <c r="D91" s="1" t="s">
        <v>64</v>
      </c>
      <c r="E91" s="1" t="s">
        <v>49</v>
      </c>
      <c r="F91" s="71" t="s">
        <v>1</v>
      </c>
      <c r="G91" s="57">
        <f>364</f>
        <v>364</v>
      </c>
    </row>
    <row r="92" spans="3:7" x14ac:dyDescent="0.25">
      <c r="C92" s="106">
        <f>C91</f>
        <v>9112</v>
      </c>
      <c r="D92" s="52" t="str">
        <f t="shared" ref="D92:E94" si="105">D91</f>
        <v>Os</v>
      </c>
      <c r="E92" s="52" t="str">
        <f t="shared" si="105"/>
        <v>DMJ 861</v>
      </c>
      <c r="F92" s="66" t="s">
        <v>2</v>
      </c>
      <c r="G92" s="111">
        <f>G91</f>
        <v>364</v>
      </c>
    </row>
    <row r="93" spans="3:7" x14ac:dyDescent="0.25">
      <c r="C93" s="106">
        <f t="shared" ref="C93:C94" si="106">C92</f>
        <v>9112</v>
      </c>
      <c r="D93" s="52" t="str">
        <f t="shared" si="105"/>
        <v>Os</v>
      </c>
      <c r="E93" s="52" t="str">
        <f t="shared" si="105"/>
        <v>DMJ 861</v>
      </c>
      <c r="F93" s="66" t="s">
        <v>3</v>
      </c>
      <c r="G93" s="111">
        <f t="shared" ref="G93:G94" si="107">G92</f>
        <v>364</v>
      </c>
    </row>
    <row r="94" spans="3:7" ht="15.75" thickBot="1" x14ac:dyDescent="0.3">
      <c r="C94" s="54">
        <f t="shared" si="106"/>
        <v>9112</v>
      </c>
      <c r="D94" s="55" t="str">
        <f t="shared" si="105"/>
        <v>Os</v>
      </c>
      <c r="E94" s="55" t="str">
        <f t="shared" si="105"/>
        <v>DMJ 861</v>
      </c>
      <c r="F94" s="73" t="s">
        <v>4</v>
      </c>
      <c r="G94" s="101">
        <f t="shared" si="107"/>
        <v>364</v>
      </c>
    </row>
    <row r="95" spans="3:7" x14ac:dyDescent="0.25">
      <c r="C95" s="56" t="s">
        <v>57</v>
      </c>
      <c r="D95" s="1" t="s">
        <v>65</v>
      </c>
      <c r="E95" s="1" t="s">
        <v>58</v>
      </c>
      <c r="F95" s="71" t="s">
        <v>1</v>
      </c>
      <c r="G95" s="57">
        <f>24</f>
        <v>24</v>
      </c>
    </row>
    <row r="96" spans="3:7" x14ac:dyDescent="0.25">
      <c r="C96" s="106" t="str">
        <f>C95</f>
        <v>REX 1692</v>
      </c>
      <c r="D96" s="52" t="str">
        <f t="shared" ref="D96:E98" si="108">D95</f>
        <v>REX</v>
      </c>
      <c r="E96" s="52" t="str">
        <f t="shared" si="108"/>
        <v>Klasická súprava diesel</v>
      </c>
      <c r="F96" s="66" t="s">
        <v>2</v>
      </c>
      <c r="G96" s="111">
        <f>G95</f>
        <v>24</v>
      </c>
    </row>
    <row r="97" spans="3:7" x14ac:dyDescent="0.25">
      <c r="C97" s="106" t="str">
        <f t="shared" ref="C97:C98" si="109">C96</f>
        <v>REX 1692</v>
      </c>
      <c r="D97" s="52" t="str">
        <f t="shared" si="108"/>
        <v>REX</v>
      </c>
      <c r="E97" s="52" t="str">
        <f t="shared" si="108"/>
        <v>Klasická súprava diesel</v>
      </c>
      <c r="F97" s="66" t="s">
        <v>3</v>
      </c>
      <c r="G97" s="111">
        <f t="shared" ref="G97:G98" si="110">G96</f>
        <v>24</v>
      </c>
    </row>
    <row r="98" spans="3:7" ht="15.75" thickBot="1" x14ac:dyDescent="0.3">
      <c r="C98" s="54" t="str">
        <f t="shared" si="109"/>
        <v>REX 1692</v>
      </c>
      <c r="D98" s="55" t="str">
        <f t="shared" si="108"/>
        <v>REX</v>
      </c>
      <c r="E98" s="55" t="str">
        <f t="shared" si="108"/>
        <v>Klasická súprava diesel</v>
      </c>
      <c r="F98" s="73" t="s">
        <v>4</v>
      </c>
      <c r="G98" s="101">
        <f t="shared" si="110"/>
        <v>24</v>
      </c>
    </row>
    <row r="99" spans="3:7" x14ac:dyDescent="0.25">
      <c r="C99" s="56">
        <v>9116</v>
      </c>
      <c r="D99" s="1" t="s">
        <v>64</v>
      </c>
      <c r="E99" s="1" t="s">
        <v>49</v>
      </c>
      <c r="F99" s="71" t="s">
        <v>1</v>
      </c>
      <c r="G99" s="57">
        <f>364</f>
        <v>364</v>
      </c>
    </row>
    <row r="100" spans="3:7" x14ac:dyDescent="0.25">
      <c r="C100" s="106">
        <f>C99</f>
        <v>9116</v>
      </c>
      <c r="D100" s="52" t="str">
        <f t="shared" ref="D100:E102" si="111">D99</f>
        <v>Os</v>
      </c>
      <c r="E100" s="52" t="str">
        <f t="shared" si="111"/>
        <v>DMJ 861</v>
      </c>
      <c r="F100" s="66" t="s">
        <v>2</v>
      </c>
      <c r="G100" s="111">
        <f>G99</f>
        <v>364</v>
      </c>
    </row>
    <row r="101" spans="3:7" x14ac:dyDescent="0.25">
      <c r="C101" s="106">
        <f t="shared" ref="C101:C102" si="112">C100</f>
        <v>9116</v>
      </c>
      <c r="D101" s="52" t="str">
        <f t="shared" si="111"/>
        <v>Os</v>
      </c>
      <c r="E101" s="52" t="str">
        <f t="shared" si="111"/>
        <v>DMJ 861</v>
      </c>
      <c r="F101" s="66" t="s">
        <v>3</v>
      </c>
      <c r="G101" s="111">
        <f t="shared" ref="G101:G102" si="113">G100</f>
        <v>364</v>
      </c>
    </row>
    <row r="102" spans="3:7" ht="15.75" thickBot="1" x14ac:dyDescent="0.3">
      <c r="C102" s="54">
        <f t="shared" si="112"/>
        <v>9116</v>
      </c>
      <c r="D102" s="55" t="str">
        <f t="shared" si="111"/>
        <v>Os</v>
      </c>
      <c r="E102" s="55" t="str">
        <f t="shared" si="111"/>
        <v>DMJ 861</v>
      </c>
      <c r="F102" s="73" t="s">
        <v>4</v>
      </c>
      <c r="G102" s="101">
        <f t="shared" si="113"/>
        <v>364</v>
      </c>
    </row>
    <row r="103" spans="3:7" x14ac:dyDescent="0.25">
      <c r="C103" s="56">
        <v>9118</v>
      </c>
      <c r="D103" s="1" t="s">
        <v>64</v>
      </c>
      <c r="E103" s="1" t="s">
        <v>49</v>
      </c>
      <c r="F103" s="71" t="s">
        <v>1</v>
      </c>
      <c r="G103" s="57" t="s">
        <v>59</v>
      </c>
    </row>
    <row r="104" spans="3:7" x14ac:dyDescent="0.25">
      <c r="C104" s="106">
        <f>C103</f>
        <v>9118</v>
      </c>
      <c r="D104" s="52" t="str">
        <f t="shared" ref="D104:E106" si="114">D103</f>
        <v>Os</v>
      </c>
      <c r="E104" s="52" t="str">
        <f t="shared" si="114"/>
        <v>DMJ 861</v>
      </c>
      <c r="F104" s="66" t="s">
        <v>2</v>
      </c>
      <c r="G104" s="111" t="str">
        <f>G103</f>
        <v>ide až od vyhlásenia</v>
      </c>
    </row>
    <row r="105" spans="3:7" x14ac:dyDescent="0.25">
      <c r="C105" s="106">
        <f t="shared" ref="C105:C106" si="115">C104</f>
        <v>9118</v>
      </c>
      <c r="D105" s="52" t="str">
        <f t="shared" si="114"/>
        <v>Os</v>
      </c>
      <c r="E105" s="52" t="str">
        <f t="shared" si="114"/>
        <v>DMJ 861</v>
      </c>
      <c r="F105" s="66" t="s">
        <v>3</v>
      </c>
      <c r="G105" s="111" t="str">
        <f t="shared" ref="G105:G106" si="116">G104</f>
        <v>ide až od vyhlásenia</v>
      </c>
    </row>
    <row r="106" spans="3:7" ht="15.75" thickBot="1" x14ac:dyDescent="0.3">
      <c r="C106" s="54">
        <f t="shared" si="115"/>
        <v>9118</v>
      </c>
      <c r="D106" s="55" t="str">
        <f t="shared" si="114"/>
        <v>Os</v>
      </c>
      <c r="E106" s="55" t="str">
        <f t="shared" si="114"/>
        <v>DMJ 861</v>
      </c>
      <c r="F106" s="73" t="s">
        <v>4</v>
      </c>
      <c r="G106" s="101" t="str">
        <f t="shared" si="116"/>
        <v>ide až od vyhlásenia</v>
      </c>
    </row>
    <row r="107" spans="3:7" x14ac:dyDescent="0.25">
      <c r="C107" s="56">
        <v>9120</v>
      </c>
      <c r="D107" s="1" t="s">
        <v>64</v>
      </c>
      <c r="E107" s="1" t="s">
        <v>49</v>
      </c>
      <c r="F107" s="71" t="s">
        <v>1</v>
      </c>
      <c r="G107" s="57">
        <f>364</f>
        <v>364</v>
      </c>
    </row>
    <row r="108" spans="3:7" x14ac:dyDescent="0.25">
      <c r="C108" s="106">
        <f>C107</f>
        <v>9120</v>
      </c>
      <c r="D108" s="52" t="str">
        <f t="shared" ref="D108:E110" si="117">D107</f>
        <v>Os</v>
      </c>
      <c r="E108" s="52" t="str">
        <f t="shared" si="117"/>
        <v>DMJ 861</v>
      </c>
      <c r="F108" s="66" t="s">
        <v>2</v>
      </c>
      <c r="G108" s="111">
        <f>G107</f>
        <v>364</v>
      </c>
    </row>
    <row r="109" spans="3:7" x14ac:dyDescent="0.25">
      <c r="C109" s="106">
        <f t="shared" ref="C109:C110" si="118">C108</f>
        <v>9120</v>
      </c>
      <c r="D109" s="52" t="str">
        <f t="shared" si="117"/>
        <v>Os</v>
      </c>
      <c r="E109" s="52" t="str">
        <f t="shared" si="117"/>
        <v>DMJ 861</v>
      </c>
      <c r="F109" s="66" t="s">
        <v>3</v>
      </c>
      <c r="G109" s="111">
        <f t="shared" ref="G109:G110" si="119">G108</f>
        <v>364</v>
      </c>
    </row>
    <row r="110" spans="3:7" ht="15.75" thickBot="1" x14ac:dyDescent="0.3">
      <c r="C110" s="54">
        <f t="shared" si="118"/>
        <v>9120</v>
      </c>
      <c r="D110" s="55" t="str">
        <f t="shared" si="117"/>
        <v>Os</v>
      </c>
      <c r="E110" s="55" t="str">
        <f t="shared" si="117"/>
        <v>DMJ 861</v>
      </c>
      <c r="F110" s="73" t="s">
        <v>4</v>
      </c>
      <c r="G110" s="101">
        <f t="shared" si="119"/>
        <v>364</v>
      </c>
    </row>
    <row r="111" spans="3:7" x14ac:dyDescent="0.25">
      <c r="C111" s="56" t="s">
        <v>71</v>
      </c>
      <c r="D111" s="1" t="s">
        <v>70</v>
      </c>
      <c r="E111" s="1" t="s">
        <v>49</v>
      </c>
      <c r="F111" s="71" t="s">
        <v>1</v>
      </c>
      <c r="G111" s="57">
        <f>52+6-1-4</f>
        <v>53</v>
      </c>
    </row>
    <row r="112" spans="3:7" x14ac:dyDescent="0.25">
      <c r="C112" s="106" t="str">
        <f>C111</f>
        <v>Ex 17630</v>
      </c>
      <c r="D112" s="52" t="str">
        <f t="shared" ref="D112:E114" si="120">D111</f>
        <v>Ex</v>
      </c>
      <c r="E112" s="52" t="str">
        <f t="shared" si="120"/>
        <v>DMJ 861</v>
      </c>
      <c r="F112" s="66" t="s">
        <v>2</v>
      </c>
      <c r="G112" s="111">
        <f>G111</f>
        <v>53</v>
      </c>
    </row>
    <row r="113" spans="3:7" x14ac:dyDescent="0.25">
      <c r="C113" s="106" t="str">
        <f t="shared" ref="C113:C114" si="121">C112</f>
        <v>Ex 17630</v>
      </c>
      <c r="D113" s="52" t="str">
        <f t="shared" si="120"/>
        <v>Ex</v>
      </c>
      <c r="E113" s="52" t="str">
        <f t="shared" si="120"/>
        <v>DMJ 861</v>
      </c>
      <c r="F113" s="66" t="s">
        <v>3</v>
      </c>
      <c r="G113" s="111">
        <f t="shared" ref="G113:G114" si="122">G112</f>
        <v>53</v>
      </c>
    </row>
    <row r="114" spans="3:7" ht="15.75" thickBot="1" x14ac:dyDescent="0.3">
      <c r="C114" s="54" t="str">
        <f t="shared" si="121"/>
        <v>Ex 17630</v>
      </c>
      <c r="D114" s="55" t="str">
        <f t="shared" si="120"/>
        <v>Ex</v>
      </c>
      <c r="E114" s="55" t="str">
        <f t="shared" si="120"/>
        <v>DMJ 861</v>
      </c>
      <c r="F114" s="73" t="s">
        <v>4</v>
      </c>
      <c r="G114" s="101">
        <f t="shared" si="122"/>
        <v>53</v>
      </c>
    </row>
    <row r="115" spans="3:7" x14ac:dyDescent="0.25">
      <c r="C115" s="56">
        <v>9124</v>
      </c>
      <c r="D115" s="1" t="s">
        <v>64</v>
      </c>
      <c r="E115" s="1" t="s">
        <v>49</v>
      </c>
      <c r="F115" s="71" t="s">
        <v>1</v>
      </c>
      <c r="G115" s="57">
        <f>364</f>
        <v>364</v>
      </c>
    </row>
    <row r="116" spans="3:7" x14ac:dyDescent="0.25">
      <c r="C116" s="106">
        <f>C115</f>
        <v>9124</v>
      </c>
      <c r="D116" s="52" t="str">
        <f t="shared" ref="D116:E118" si="123">D115</f>
        <v>Os</v>
      </c>
      <c r="E116" s="52" t="str">
        <f t="shared" si="123"/>
        <v>DMJ 861</v>
      </c>
      <c r="F116" s="66" t="s">
        <v>2</v>
      </c>
      <c r="G116" s="111">
        <f>G115</f>
        <v>364</v>
      </c>
    </row>
    <row r="117" spans="3:7" x14ac:dyDescent="0.25">
      <c r="C117" s="106">
        <f t="shared" ref="C117:C118" si="124">C116</f>
        <v>9124</v>
      </c>
      <c r="D117" s="52" t="str">
        <f t="shared" si="123"/>
        <v>Os</v>
      </c>
      <c r="E117" s="52" t="str">
        <f t="shared" si="123"/>
        <v>DMJ 861</v>
      </c>
      <c r="F117" s="66" t="s">
        <v>3</v>
      </c>
      <c r="G117" s="111">
        <f t="shared" ref="G117:G118" si="125">G116</f>
        <v>364</v>
      </c>
    </row>
    <row r="118" spans="3:7" ht="15.75" thickBot="1" x14ac:dyDescent="0.3">
      <c r="C118" s="54">
        <f t="shared" si="124"/>
        <v>9124</v>
      </c>
      <c r="D118" s="55" t="str">
        <f t="shared" si="123"/>
        <v>Os</v>
      </c>
      <c r="E118" s="55" t="str">
        <f t="shared" si="123"/>
        <v>DMJ 861</v>
      </c>
      <c r="F118" s="73" t="s">
        <v>4</v>
      </c>
      <c r="G118" s="101">
        <f t="shared" si="125"/>
        <v>364</v>
      </c>
    </row>
    <row r="119" spans="3:7" x14ac:dyDescent="0.25">
      <c r="C119" s="56" t="s">
        <v>56</v>
      </c>
      <c r="D119" s="1" t="s">
        <v>65</v>
      </c>
      <c r="E119" s="1" t="s">
        <v>58</v>
      </c>
      <c r="F119" s="71" t="s">
        <v>1</v>
      </c>
      <c r="G119" s="57">
        <f>24</f>
        <v>24</v>
      </c>
    </row>
    <row r="120" spans="3:7" x14ac:dyDescent="0.25">
      <c r="C120" s="106" t="str">
        <f>C119</f>
        <v>REX 1694</v>
      </c>
      <c r="D120" s="52" t="str">
        <f t="shared" ref="D120:E122" si="126">D119</f>
        <v>REX</v>
      </c>
      <c r="E120" s="52" t="str">
        <f t="shared" si="126"/>
        <v>Klasická súprava diesel</v>
      </c>
      <c r="F120" s="66" t="s">
        <v>2</v>
      </c>
      <c r="G120" s="111">
        <f>G119</f>
        <v>24</v>
      </c>
    </row>
    <row r="121" spans="3:7" x14ac:dyDescent="0.25">
      <c r="C121" s="106" t="str">
        <f t="shared" ref="C121:C122" si="127">C120</f>
        <v>REX 1694</v>
      </c>
      <c r="D121" s="52" t="str">
        <f t="shared" si="126"/>
        <v>REX</v>
      </c>
      <c r="E121" s="52" t="str">
        <f t="shared" si="126"/>
        <v>Klasická súprava diesel</v>
      </c>
      <c r="F121" s="66" t="s">
        <v>3</v>
      </c>
      <c r="G121" s="111">
        <f t="shared" ref="G121:G122" si="128">G120</f>
        <v>24</v>
      </c>
    </row>
    <row r="122" spans="3:7" ht="15.75" thickBot="1" x14ac:dyDescent="0.3">
      <c r="C122" s="54" t="str">
        <f t="shared" si="127"/>
        <v>REX 1694</v>
      </c>
      <c r="D122" s="55" t="str">
        <f t="shared" si="126"/>
        <v>REX</v>
      </c>
      <c r="E122" s="55" t="str">
        <f t="shared" si="126"/>
        <v>Klasická súprava diesel</v>
      </c>
      <c r="F122" s="73" t="s">
        <v>4</v>
      </c>
      <c r="G122" s="101">
        <f t="shared" si="128"/>
        <v>24</v>
      </c>
    </row>
    <row r="123" spans="3:7" x14ac:dyDescent="0.25">
      <c r="C123" s="56">
        <v>9128</v>
      </c>
      <c r="D123" s="1" t="s">
        <v>64</v>
      </c>
      <c r="E123" s="1" t="s">
        <v>49</v>
      </c>
      <c r="F123" s="71" t="s">
        <v>1</v>
      </c>
      <c r="G123" s="57">
        <f>364</f>
        <v>364</v>
      </c>
    </row>
    <row r="124" spans="3:7" x14ac:dyDescent="0.25">
      <c r="C124" s="106">
        <f>C123</f>
        <v>9128</v>
      </c>
      <c r="D124" s="52" t="str">
        <f t="shared" ref="D124:E126" si="129">D123</f>
        <v>Os</v>
      </c>
      <c r="E124" s="52" t="str">
        <f t="shared" si="129"/>
        <v>DMJ 861</v>
      </c>
      <c r="F124" s="66" t="s">
        <v>2</v>
      </c>
      <c r="G124" s="111">
        <f>G123</f>
        <v>364</v>
      </c>
    </row>
    <row r="125" spans="3:7" x14ac:dyDescent="0.25">
      <c r="C125" s="106">
        <f t="shared" ref="C125:C126" si="130">C124</f>
        <v>9128</v>
      </c>
      <c r="D125" s="52" t="str">
        <f t="shared" si="129"/>
        <v>Os</v>
      </c>
      <c r="E125" s="52" t="str">
        <f t="shared" si="129"/>
        <v>DMJ 861</v>
      </c>
      <c r="F125" s="66" t="s">
        <v>3</v>
      </c>
      <c r="G125" s="111">
        <f t="shared" ref="G125:G126" si="131">G124</f>
        <v>364</v>
      </c>
    </row>
    <row r="126" spans="3:7" ht="15.75" thickBot="1" x14ac:dyDescent="0.3">
      <c r="C126" s="54">
        <f t="shared" si="130"/>
        <v>9128</v>
      </c>
      <c r="D126" s="55" t="str">
        <f t="shared" si="129"/>
        <v>Os</v>
      </c>
      <c r="E126" s="55" t="str">
        <f t="shared" si="129"/>
        <v>DMJ 861</v>
      </c>
      <c r="F126" s="73" t="s">
        <v>4</v>
      </c>
      <c r="G126" s="101">
        <f t="shared" si="131"/>
        <v>364</v>
      </c>
    </row>
    <row r="127" spans="3:7" x14ac:dyDescent="0.25">
      <c r="C127" s="56">
        <v>9132</v>
      </c>
      <c r="D127" s="1" t="s">
        <v>64</v>
      </c>
      <c r="E127" s="1" t="s">
        <v>49</v>
      </c>
      <c r="F127" s="71" t="s">
        <v>1</v>
      </c>
      <c r="G127" s="57">
        <f>364-2</f>
        <v>362</v>
      </c>
    </row>
    <row r="128" spans="3:7" x14ac:dyDescent="0.25">
      <c r="C128" s="106">
        <f>C127</f>
        <v>9132</v>
      </c>
      <c r="D128" s="52" t="str">
        <f t="shared" ref="D128:E130" si="132">D127</f>
        <v>Os</v>
      </c>
      <c r="E128" s="52" t="str">
        <f t="shared" si="132"/>
        <v>DMJ 861</v>
      </c>
      <c r="F128" s="66" t="s">
        <v>2</v>
      </c>
      <c r="G128" s="111">
        <f>G127</f>
        <v>362</v>
      </c>
    </row>
    <row r="129" spans="2:19" x14ac:dyDescent="0.25">
      <c r="C129" s="106">
        <f t="shared" ref="C129:C130" si="133">C128</f>
        <v>9132</v>
      </c>
      <c r="D129" s="52" t="str">
        <f t="shared" si="132"/>
        <v>Os</v>
      </c>
      <c r="E129" s="52" t="str">
        <f t="shared" si="132"/>
        <v>DMJ 861</v>
      </c>
      <c r="F129" s="66" t="s">
        <v>3</v>
      </c>
      <c r="G129" s="111">
        <f t="shared" ref="G129:G130" si="134">G128</f>
        <v>362</v>
      </c>
    </row>
    <row r="130" spans="2:19" ht="15.75" thickBot="1" x14ac:dyDescent="0.3">
      <c r="C130" s="54">
        <f t="shared" si="133"/>
        <v>9132</v>
      </c>
      <c r="D130" s="55" t="str">
        <f t="shared" si="132"/>
        <v>Os</v>
      </c>
      <c r="E130" s="55" t="str">
        <f t="shared" si="132"/>
        <v>DMJ 861</v>
      </c>
      <c r="F130" s="73" t="s">
        <v>4</v>
      </c>
      <c r="G130" s="101">
        <f t="shared" si="134"/>
        <v>362</v>
      </c>
    </row>
    <row r="131" spans="2:19" x14ac:dyDescent="0.25">
      <c r="C131" s="56">
        <v>9136</v>
      </c>
      <c r="D131" s="1" t="s">
        <v>64</v>
      </c>
      <c r="E131" s="1" t="s">
        <v>49</v>
      </c>
      <c r="F131" s="71" t="s">
        <v>1</v>
      </c>
      <c r="G131" s="57">
        <f>364-2</f>
        <v>362</v>
      </c>
    </row>
    <row r="132" spans="2:19" ht="15.75" customHeight="1" x14ac:dyDescent="0.25">
      <c r="C132" s="106">
        <f>C131</f>
        <v>9136</v>
      </c>
      <c r="D132" s="52" t="str">
        <f t="shared" ref="D132:E134" si="135">D131</f>
        <v>Os</v>
      </c>
      <c r="E132" s="52" t="str">
        <f t="shared" si="135"/>
        <v>DMJ 861</v>
      </c>
      <c r="F132" s="66" t="s">
        <v>2</v>
      </c>
      <c r="G132" s="111">
        <f>G131</f>
        <v>362</v>
      </c>
    </row>
    <row r="133" spans="2:19" x14ac:dyDescent="0.25">
      <c r="C133" s="106">
        <f t="shared" ref="C133:C134" si="136">C132</f>
        <v>9136</v>
      </c>
      <c r="D133" s="52" t="str">
        <f t="shared" si="135"/>
        <v>Os</v>
      </c>
      <c r="E133" s="52" t="str">
        <f t="shared" si="135"/>
        <v>DMJ 861</v>
      </c>
      <c r="F133" s="66" t="s">
        <v>3</v>
      </c>
      <c r="G133" s="111">
        <f t="shared" ref="G133:G134" si="137">G132</f>
        <v>362</v>
      </c>
    </row>
    <row r="134" spans="2:19" ht="15.75" thickBot="1" x14ac:dyDescent="0.3">
      <c r="C134" s="54">
        <f t="shared" si="136"/>
        <v>9136</v>
      </c>
      <c r="D134" s="55" t="str">
        <f t="shared" si="135"/>
        <v>Os</v>
      </c>
      <c r="E134" s="55" t="str">
        <f t="shared" si="135"/>
        <v>DMJ 861</v>
      </c>
      <c r="F134" s="73" t="s">
        <v>4</v>
      </c>
      <c r="G134" s="101">
        <f t="shared" si="137"/>
        <v>362</v>
      </c>
    </row>
    <row r="136" spans="2:19" x14ac:dyDescent="0.25">
      <c r="D136" s="52"/>
    </row>
    <row r="137" spans="2:19" x14ac:dyDescent="0.25">
      <c r="D137" s="52"/>
    </row>
    <row r="138" spans="2:19" ht="15.75" thickBot="1" x14ac:dyDescent="0.3">
      <c r="D138" s="52"/>
    </row>
    <row r="139" spans="2:19" ht="30.75" thickBot="1" x14ac:dyDescent="0.45">
      <c r="B139" s="460" t="s">
        <v>13</v>
      </c>
      <c r="C139" s="461"/>
      <c r="D139" s="462"/>
      <c r="E139" s="448"/>
      <c r="F139" s="448"/>
      <c r="G139" s="448"/>
      <c r="H139" s="448"/>
      <c r="I139" s="448"/>
      <c r="J139" s="448"/>
      <c r="K139" s="448"/>
      <c r="L139" s="448"/>
      <c r="M139" s="448"/>
      <c r="N139" s="448"/>
      <c r="O139" s="448"/>
      <c r="P139" s="448"/>
      <c r="Q139" s="448"/>
      <c r="R139" s="448"/>
      <c r="S139" s="438"/>
    </row>
    <row r="140" spans="2:19" ht="40.5" customHeight="1" thickBot="1" x14ac:dyDescent="0.3">
      <c r="B140" s="7" t="s">
        <v>0</v>
      </c>
      <c r="C140" s="96" t="s">
        <v>14</v>
      </c>
      <c r="D140" s="18">
        <v>9103</v>
      </c>
      <c r="E140" s="19">
        <v>9105</v>
      </c>
      <c r="F140" s="19">
        <v>9107</v>
      </c>
      <c r="G140" s="18" t="s">
        <v>51</v>
      </c>
      <c r="H140" s="19">
        <v>9111</v>
      </c>
      <c r="I140" s="19">
        <v>9115</v>
      </c>
      <c r="J140" s="19" t="s">
        <v>52</v>
      </c>
      <c r="K140" s="19">
        <v>9119</v>
      </c>
      <c r="L140" s="19">
        <v>9121</v>
      </c>
      <c r="M140" s="19">
        <v>9123</v>
      </c>
      <c r="N140" s="19">
        <v>9125</v>
      </c>
      <c r="O140" s="19">
        <v>9127</v>
      </c>
      <c r="P140" s="19">
        <v>9131</v>
      </c>
      <c r="Q140" s="19" t="s">
        <v>53</v>
      </c>
      <c r="R140" s="19">
        <v>9135</v>
      </c>
      <c r="S140" s="21">
        <v>9141</v>
      </c>
    </row>
    <row r="141" spans="2:19" x14ac:dyDescent="0.25">
      <c r="B141" s="8">
        <v>0</v>
      </c>
      <c r="C141" s="97" t="s">
        <v>10</v>
      </c>
      <c r="D141" s="26">
        <v>0.20138888888888887</v>
      </c>
      <c r="E141" s="26">
        <v>0.24305555555555555</v>
      </c>
      <c r="F141" s="26">
        <v>0.28472222222222221</v>
      </c>
      <c r="G141" s="62">
        <v>0.3125</v>
      </c>
      <c r="H141" s="26">
        <v>0.36805555555555558</v>
      </c>
      <c r="I141" s="26">
        <v>0.4513888888888889</v>
      </c>
      <c r="J141" s="26">
        <v>0.5229166666666667</v>
      </c>
      <c r="K141" s="26">
        <v>0.53472222222222221</v>
      </c>
      <c r="L141" s="26">
        <v>0.57638888888888895</v>
      </c>
      <c r="M141" s="26">
        <v>0.61805555555555558</v>
      </c>
      <c r="N141" s="26">
        <v>0.65972222222222221</v>
      </c>
      <c r="O141" s="26">
        <v>0.70138888888888884</v>
      </c>
      <c r="P141" s="26">
        <v>0.78472222222222221</v>
      </c>
      <c r="Q141" s="26">
        <v>0.84166666666666667</v>
      </c>
      <c r="R141" s="46">
        <v>0.86805555555555547</v>
      </c>
      <c r="S141" s="47">
        <v>0.95138888888888884</v>
      </c>
    </row>
    <row r="142" spans="2:19" x14ac:dyDescent="0.25">
      <c r="B142" s="9">
        <v>4</v>
      </c>
      <c r="C142" s="6" t="s">
        <v>15</v>
      </c>
      <c r="D142" s="27">
        <v>0.20486111111111113</v>
      </c>
      <c r="E142" s="27">
        <v>0.24652777777777779</v>
      </c>
      <c r="F142" s="27">
        <v>0.28819444444444448</v>
      </c>
      <c r="G142" s="463"/>
      <c r="H142" s="27">
        <v>0.37152777777777773</v>
      </c>
      <c r="I142" s="27">
        <v>0.4548611111111111</v>
      </c>
      <c r="J142" s="445"/>
      <c r="K142" s="27">
        <v>0.53819444444444442</v>
      </c>
      <c r="L142" s="27">
        <v>0.57986111111111105</v>
      </c>
      <c r="M142" s="27">
        <v>0.62152777777777779</v>
      </c>
      <c r="N142" s="27">
        <v>0.66319444444444442</v>
      </c>
      <c r="O142" s="27">
        <v>0.70486111111111116</v>
      </c>
      <c r="P142" s="27">
        <v>0.78819444444444453</v>
      </c>
      <c r="Q142" s="445"/>
      <c r="R142" s="27">
        <v>0.87152777777777779</v>
      </c>
      <c r="S142" s="48">
        <v>0.95486111111111116</v>
      </c>
    </row>
    <row r="143" spans="2:19" x14ac:dyDescent="0.25">
      <c r="B143" s="9">
        <v>10</v>
      </c>
      <c r="C143" s="6" t="s">
        <v>16</v>
      </c>
      <c r="D143" s="27">
        <v>0.20833333333333334</v>
      </c>
      <c r="E143" s="27">
        <v>0.25</v>
      </c>
      <c r="F143" s="27">
        <v>0.29166666666666669</v>
      </c>
      <c r="G143" s="464"/>
      <c r="H143" s="27">
        <v>0.375</v>
      </c>
      <c r="I143" s="27">
        <v>0.45833333333333331</v>
      </c>
      <c r="J143" s="446"/>
      <c r="K143" s="27">
        <v>0.54166666666666663</v>
      </c>
      <c r="L143" s="27">
        <v>0.58333333333333337</v>
      </c>
      <c r="M143" s="27">
        <v>0.625</v>
      </c>
      <c r="N143" s="27">
        <v>0.66666666666666663</v>
      </c>
      <c r="O143" s="27">
        <v>0.70833333333333337</v>
      </c>
      <c r="P143" s="27">
        <v>0.79166666666666663</v>
      </c>
      <c r="Q143" s="446"/>
      <c r="R143" s="27">
        <v>0.875</v>
      </c>
      <c r="S143" s="48">
        <v>0.95833333333333337</v>
      </c>
    </row>
    <row r="144" spans="2:19" x14ac:dyDescent="0.25">
      <c r="B144" s="9"/>
      <c r="C144" s="6" t="s">
        <v>16</v>
      </c>
      <c r="D144" s="27">
        <v>0.20972222222222223</v>
      </c>
      <c r="E144" s="27">
        <v>0.25138888888888888</v>
      </c>
      <c r="F144" s="27">
        <v>0.29305555555555557</v>
      </c>
      <c r="G144" s="464"/>
      <c r="H144" s="27">
        <v>0.37638888888888888</v>
      </c>
      <c r="I144" s="27">
        <v>0.4597222222222222</v>
      </c>
      <c r="J144" s="446"/>
      <c r="K144" s="27">
        <v>0.54305555555555551</v>
      </c>
      <c r="L144" s="27">
        <v>0.58472222222222225</v>
      </c>
      <c r="M144" s="27">
        <v>0.62638888888888888</v>
      </c>
      <c r="N144" s="27">
        <v>0.66805555555555562</v>
      </c>
      <c r="O144" s="27">
        <v>0.70972222222222225</v>
      </c>
      <c r="P144" s="27">
        <v>0.79305555555555562</v>
      </c>
      <c r="Q144" s="446"/>
      <c r="R144" s="27">
        <v>0.87638888888888899</v>
      </c>
      <c r="S144" s="48">
        <v>0.95972222222222225</v>
      </c>
    </row>
    <row r="145" spans="2:19" x14ac:dyDescent="0.25">
      <c r="B145" s="9">
        <v>13</v>
      </c>
      <c r="C145" s="6" t="s">
        <v>17</v>
      </c>
      <c r="D145" s="27">
        <v>0.21249999999999999</v>
      </c>
      <c r="E145" s="27">
        <v>0.25416666666666665</v>
      </c>
      <c r="F145" s="27">
        <v>0.29583333333333334</v>
      </c>
      <c r="G145" s="464"/>
      <c r="H145" s="27">
        <v>0.37916666666666665</v>
      </c>
      <c r="I145" s="27">
        <v>0.46249999999999997</v>
      </c>
      <c r="J145" s="446"/>
      <c r="K145" s="27">
        <v>0.54583333333333328</v>
      </c>
      <c r="L145" s="27">
        <v>0.58750000000000002</v>
      </c>
      <c r="M145" s="27">
        <v>0.62916666666666665</v>
      </c>
      <c r="N145" s="27">
        <v>0.67083333333333339</v>
      </c>
      <c r="O145" s="27">
        <v>0.71250000000000002</v>
      </c>
      <c r="P145" s="27">
        <v>0.79583333333333339</v>
      </c>
      <c r="Q145" s="446"/>
      <c r="R145" s="27">
        <v>0.87916666666666676</v>
      </c>
      <c r="S145" s="48">
        <v>0.96250000000000002</v>
      </c>
    </row>
    <row r="146" spans="2:19" x14ac:dyDescent="0.25">
      <c r="B146" s="9">
        <v>17</v>
      </c>
      <c r="C146" s="6" t="s">
        <v>18</v>
      </c>
      <c r="D146" s="27">
        <v>0.21527777777777779</v>
      </c>
      <c r="E146" s="27">
        <v>0.25694444444444448</v>
      </c>
      <c r="F146" s="27">
        <v>0.2986111111111111</v>
      </c>
      <c r="G146" s="464"/>
      <c r="H146" s="27">
        <v>0.38194444444444442</v>
      </c>
      <c r="I146" s="27">
        <v>0.46527777777777773</v>
      </c>
      <c r="J146" s="446"/>
      <c r="K146" s="27">
        <v>0.54861111111111105</v>
      </c>
      <c r="L146" s="27">
        <v>0.59027777777777779</v>
      </c>
      <c r="M146" s="27">
        <v>0.63194444444444442</v>
      </c>
      <c r="N146" s="27">
        <v>0.67361111111111116</v>
      </c>
      <c r="O146" s="27">
        <v>0.71527777777777779</v>
      </c>
      <c r="P146" s="27">
        <v>0.79861111111111116</v>
      </c>
      <c r="Q146" s="446"/>
      <c r="R146" s="27">
        <v>0.88194444444444453</v>
      </c>
      <c r="S146" s="48">
        <v>0.96527777777777779</v>
      </c>
    </row>
    <row r="147" spans="2:19" x14ac:dyDescent="0.25">
      <c r="B147" s="9">
        <v>22</v>
      </c>
      <c r="C147" s="6" t="s">
        <v>19</v>
      </c>
      <c r="D147" s="27">
        <v>0.21875</v>
      </c>
      <c r="E147" s="27">
        <v>0.26041666666666669</v>
      </c>
      <c r="F147" s="27">
        <v>0.30208333333333331</v>
      </c>
      <c r="G147" s="465"/>
      <c r="H147" s="27">
        <v>0.38541666666666669</v>
      </c>
      <c r="I147" s="27">
        <v>0.46875</v>
      </c>
      <c r="J147" s="447"/>
      <c r="K147" s="27">
        <v>0.55208333333333337</v>
      </c>
      <c r="L147" s="27">
        <v>0.59375</v>
      </c>
      <c r="M147" s="27">
        <v>0.63541666666666663</v>
      </c>
      <c r="N147" s="27">
        <v>0.67708333333333337</v>
      </c>
      <c r="O147" s="27">
        <v>0.71875</v>
      </c>
      <c r="P147" s="27">
        <v>0.80208333333333337</v>
      </c>
      <c r="Q147" s="447"/>
      <c r="R147" s="27">
        <v>0.88541666666666663</v>
      </c>
      <c r="S147" s="48">
        <v>0.96875</v>
      </c>
    </row>
    <row r="148" spans="2:19" x14ac:dyDescent="0.25">
      <c r="B148" s="9">
        <v>26</v>
      </c>
      <c r="C148" s="6" t="s">
        <v>20</v>
      </c>
      <c r="D148" s="27">
        <v>0.22222222222222221</v>
      </c>
      <c r="E148" s="27">
        <v>0.2638888888888889</v>
      </c>
      <c r="F148" s="27">
        <v>0.30555555555555552</v>
      </c>
      <c r="G148" s="63">
        <v>0.32777777777777778</v>
      </c>
      <c r="H148" s="27">
        <v>0.3888888888888889</v>
      </c>
      <c r="I148" s="27">
        <v>0.47222222222222227</v>
      </c>
      <c r="J148" s="27">
        <v>0.54513888888888895</v>
      </c>
      <c r="K148" s="27">
        <v>0.55555555555555558</v>
      </c>
      <c r="L148" s="27">
        <v>0.59722222222222221</v>
      </c>
      <c r="M148" s="27">
        <v>0.63888888888888895</v>
      </c>
      <c r="N148" s="27">
        <v>0.68055555555555547</v>
      </c>
      <c r="O148" s="27">
        <v>0.72222222222222221</v>
      </c>
      <c r="P148" s="27">
        <v>0.80555555555555547</v>
      </c>
      <c r="Q148" s="27">
        <v>0.85763888888888884</v>
      </c>
      <c r="R148" s="27">
        <v>0.88888888888888884</v>
      </c>
      <c r="S148" s="48">
        <v>0.97222222222222221</v>
      </c>
    </row>
    <row r="149" spans="2:19" x14ac:dyDescent="0.25">
      <c r="B149" s="9">
        <v>27</v>
      </c>
      <c r="C149" s="6" t="s">
        <v>21</v>
      </c>
      <c r="D149" s="27">
        <v>0.22361111111111109</v>
      </c>
      <c r="E149" s="27">
        <v>0.26527777777777778</v>
      </c>
      <c r="F149" s="27">
        <v>0.30694444444444441</v>
      </c>
      <c r="G149" s="463"/>
      <c r="H149" s="27">
        <v>0.39027777777777778</v>
      </c>
      <c r="I149" s="27">
        <v>0.47361111111111115</v>
      </c>
      <c r="J149" s="445"/>
      <c r="K149" s="27">
        <v>0.55694444444444446</v>
      </c>
      <c r="L149" s="27">
        <v>0.59861111111111109</v>
      </c>
      <c r="M149" s="27">
        <v>0.64027777777777783</v>
      </c>
      <c r="N149" s="27">
        <v>0.68194444444444446</v>
      </c>
      <c r="O149" s="27">
        <v>0.72361111111111109</v>
      </c>
      <c r="P149" s="27">
        <v>0.80694444444444446</v>
      </c>
      <c r="Q149" s="445"/>
      <c r="R149" s="27">
        <v>0.89027777777777783</v>
      </c>
      <c r="S149" s="48">
        <v>0.97361111111111109</v>
      </c>
    </row>
    <row r="150" spans="2:19" x14ac:dyDescent="0.25">
      <c r="B150" s="9">
        <v>29</v>
      </c>
      <c r="C150" s="6" t="s">
        <v>22</v>
      </c>
      <c r="D150" s="27">
        <v>0.22638888888888889</v>
      </c>
      <c r="E150" s="27">
        <v>0.26805555555555555</v>
      </c>
      <c r="F150" s="27">
        <v>0.30972222222222223</v>
      </c>
      <c r="G150" s="464"/>
      <c r="H150" s="27">
        <v>0.39305555555555555</v>
      </c>
      <c r="I150" s="27">
        <v>0.47638888888888892</v>
      </c>
      <c r="J150" s="446"/>
      <c r="K150" s="27">
        <v>0.55972222222222223</v>
      </c>
      <c r="L150" s="27">
        <v>0.60138888888888886</v>
      </c>
      <c r="M150" s="27">
        <v>0.6430555555555556</v>
      </c>
      <c r="N150" s="27">
        <v>0.68472222222222223</v>
      </c>
      <c r="O150" s="27">
        <v>0.72638888888888886</v>
      </c>
      <c r="P150" s="27">
        <v>0.80972222222222223</v>
      </c>
      <c r="Q150" s="446"/>
      <c r="R150" s="27">
        <v>0.8930555555555556</v>
      </c>
      <c r="S150" s="48">
        <v>0.97638888888888886</v>
      </c>
    </row>
    <row r="151" spans="2:19" x14ac:dyDescent="0.25">
      <c r="B151" s="9">
        <v>32</v>
      </c>
      <c r="C151" s="6" t="s">
        <v>23</v>
      </c>
      <c r="D151" s="27">
        <v>0.22847222222222222</v>
      </c>
      <c r="E151" s="27">
        <v>0.27013888888888887</v>
      </c>
      <c r="F151" s="27">
        <v>0.31180555555555556</v>
      </c>
      <c r="G151" s="464"/>
      <c r="H151" s="27">
        <v>0.39513888888888887</v>
      </c>
      <c r="I151" s="27">
        <v>0.47847222222222219</v>
      </c>
      <c r="J151" s="446"/>
      <c r="K151" s="27">
        <v>0.56180555555555556</v>
      </c>
      <c r="L151" s="27">
        <v>0.60347222222222219</v>
      </c>
      <c r="M151" s="27">
        <v>0.64513888888888882</v>
      </c>
      <c r="N151" s="27">
        <v>0.68680555555555556</v>
      </c>
      <c r="O151" s="27">
        <v>0.7284722222222223</v>
      </c>
      <c r="P151" s="27">
        <v>0.81180555555555556</v>
      </c>
      <c r="Q151" s="446"/>
      <c r="R151" s="27">
        <v>0.89513888888888893</v>
      </c>
      <c r="S151" s="48">
        <v>0.9784722222222223</v>
      </c>
    </row>
    <row r="152" spans="2:19" x14ac:dyDescent="0.25">
      <c r="B152" s="9">
        <v>36</v>
      </c>
      <c r="C152" s="6" t="s">
        <v>24</v>
      </c>
      <c r="D152" s="27">
        <v>0.23263888888888887</v>
      </c>
      <c r="E152" s="27">
        <v>0.27430555555555552</v>
      </c>
      <c r="F152" s="27">
        <v>0.31597222222222221</v>
      </c>
      <c r="G152" s="464"/>
      <c r="H152" s="27">
        <v>0.39930555555555558</v>
      </c>
      <c r="I152" s="27">
        <v>0.4826388888888889</v>
      </c>
      <c r="J152" s="446"/>
      <c r="K152" s="27">
        <v>0.56597222222222221</v>
      </c>
      <c r="L152" s="27">
        <v>0.60763888888888895</v>
      </c>
      <c r="M152" s="27">
        <v>0.64930555555555558</v>
      </c>
      <c r="N152" s="27">
        <v>0.69097222222222221</v>
      </c>
      <c r="O152" s="27">
        <v>0.73263888888888884</v>
      </c>
      <c r="P152" s="27">
        <v>0.81597222222222221</v>
      </c>
      <c r="Q152" s="446"/>
      <c r="R152" s="27">
        <v>0.89930555555555547</v>
      </c>
      <c r="S152" s="48">
        <v>0.98263888888888884</v>
      </c>
    </row>
    <row r="153" spans="2:19" x14ac:dyDescent="0.25">
      <c r="B153" s="9">
        <v>39</v>
      </c>
      <c r="C153" s="6" t="s">
        <v>25</v>
      </c>
      <c r="D153" s="27">
        <v>0.23541666666666669</v>
      </c>
      <c r="E153" s="27">
        <v>0.27708333333333335</v>
      </c>
      <c r="F153" s="27">
        <v>0.31875000000000003</v>
      </c>
      <c r="G153" s="464"/>
      <c r="H153" s="27">
        <v>0.40208333333333335</v>
      </c>
      <c r="I153" s="27">
        <v>0.48541666666666666</v>
      </c>
      <c r="J153" s="446"/>
      <c r="K153" s="27">
        <v>0.56874999999999998</v>
      </c>
      <c r="L153" s="27">
        <v>0.61041666666666672</v>
      </c>
      <c r="M153" s="27">
        <v>0.65208333333333335</v>
      </c>
      <c r="N153" s="27">
        <v>0.69305555555555554</v>
      </c>
      <c r="O153" s="27">
        <v>0.73541666666666661</v>
      </c>
      <c r="P153" s="27">
        <v>0.81874999999999998</v>
      </c>
      <c r="Q153" s="446"/>
      <c r="R153" s="27">
        <v>0.90208333333333324</v>
      </c>
      <c r="S153" s="48">
        <v>0.98541666666666661</v>
      </c>
    </row>
    <row r="154" spans="2:19" x14ac:dyDescent="0.25">
      <c r="B154" s="9">
        <v>42</v>
      </c>
      <c r="C154" s="6" t="s">
        <v>26</v>
      </c>
      <c r="D154" s="27">
        <v>0.23750000000000002</v>
      </c>
      <c r="E154" s="27">
        <v>0.27916666666666667</v>
      </c>
      <c r="F154" s="27">
        <v>0.32083333333333336</v>
      </c>
      <c r="G154" s="465"/>
      <c r="H154" s="27">
        <v>0.40416666666666662</v>
      </c>
      <c r="I154" s="27">
        <v>0.48749999999999999</v>
      </c>
      <c r="J154" s="447"/>
      <c r="K154" s="27">
        <v>0.5708333333333333</v>
      </c>
      <c r="L154" s="27">
        <v>0.61249999999999993</v>
      </c>
      <c r="M154" s="27">
        <v>0.65416666666666667</v>
      </c>
      <c r="N154" s="27">
        <v>0.6958333333333333</v>
      </c>
      <c r="O154" s="27">
        <v>0.73749999999999993</v>
      </c>
      <c r="P154" s="27">
        <v>0.8208333333333333</v>
      </c>
      <c r="Q154" s="447"/>
      <c r="R154" s="27">
        <v>0.90416666666666667</v>
      </c>
      <c r="S154" s="48">
        <v>0.98749999999999993</v>
      </c>
    </row>
    <row r="155" spans="2:19" x14ac:dyDescent="0.25">
      <c r="B155" s="9">
        <v>46</v>
      </c>
      <c r="C155" s="6" t="s">
        <v>11</v>
      </c>
      <c r="D155" s="27">
        <v>0.24027777777777778</v>
      </c>
      <c r="E155" s="27">
        <v>0.28194444444444444</v>
      </c>
      <c r="F155" s="27">
        <v>0.32361111111111113</v>
      </c>
      <c r="G155" s="63">
        <v>0.34097222222222223</v>
      </c>
      <c r="H155" s="27">
        <v>0.4069444444444445</v>
      </c>
      <c r="I155" s="27">
        <v>0.49027777777777781</v>
      </c>
      <c r="J155" s="27">
        <v>0.55833333333333335</v>
      </c>
      <c r="K155" s="27">
        <v>0.57361111111111118</v>
      </c>
      <c r="L155" s="27">
        <v>0.61527777777777781</v>
      </c>
      <c r="M155" s="27">
        <v>0.65694444444444444</v>
      </c>
      <c r="N155" s="27">
        <v>0.69861111111111107</v>
      </c>
      <c r="O155" s="27">
        <v>0.7402777777777777</v>
      </c>
      <c r="P155" s="27">
        <v>0.82361111111111107</v>
      </c>
      <c r="Q155" s="27">
        <v>0.87083333333333324</v>
      </c>
      <c r="R155" s="27">
        <v>0.90694444444444444</v>
      </c>
      <c r="S155" s="48">
        <v>0.9902777777777777</v>
      </c>
    </row>
    <row r="156" spans="2:19" x14ac:dyDescent="0.25">
      <c r="B156" s="9"/>
      <c r="C156" s="6" t="s">
        <v>11</v>
      </c>
      <c r="D156" s="27">
        <v>0.24027777777777778</v>
      </c>
      <c r="E156" s="27">
        <v>0.28194444444444444</v>
      </c>
      <c r="F156" s="27">
        <v>0.32361111111111113</v>
      </c>
      <c r="G156" s="63">
        <v>0.34236111111111112</v>
      </c>
      <c r="H156" s="27">
        <v>0.4069444444444445</v>
      </c>
      <c r="I156" s="27">
        <v>0.49027777777777781</v>
      </c>
      <c r="J156" s="27">
        <v>0.5625</v>
      </c>
      <c r="K156" s="27">
        <v>0.57361111111111118</v>
      </c>
      <c r="L156" s="27">
        <v>0.61527777777777781</v>
      </c>
      <c r="M156" s="27">
        <v>0.65694444444444444</v>
      </c>
      <c r="N156" s="27">
        <v>0.69861111111111107</v>
      </c>
      <c r="O156" s="27">
        <v>0.7402777777777777</v>
      </c>
      <c r="P156" s="27">
        <v>0.82361111111111107</v>
      </c>
      <c r="Q156" s="27">
        <v>0.87152777777777779</v>
      </c>
      <c r="R156" s="27">
        <v>0.90694444444444444</v>
      </c>
      <c r="S156" s="466"/>
    </row>
    <row r="157" spans="2:19" x14ac:dyDescent="0.25">
      <c r="B157" s="9">
        <v>49</v>
      </c>
      <c r="C157" s="6" t="s">
        <v>27</v>
      </c>
      <c r="D157" s="27">
        <v>0.24305555555555555</v>
      </c>
      <c r="E157" s="27">
        <v>0.28472222222222221</v>
      </c>
      <c r="F157" s="27">
        <v>0.3263888888888889</v>
      </c>
      <c r="G157" s="463"/>
      <c r="H157" s="27">
        <v>0.40972222222222227</v>
      </c>
      <c r="I157" s="27">
        <v>0.49305555555555558</v>
      </c>
      <c r="J157" s="445"/>
      <c r="K157" s="27">
        <v>0.57638888888888895</v>
      </c>
      <c r="L157" s="27">
        <v>0.61805555555555558</v>
      </c>
      <c r="M157" s="27">
        <v>0.65972222222222221</v>
      </c>
      <c r="N157" s="27">
        <v>0.70138888888888884</v>
      </c>
      <c r="O157" s="27">
        <v>0.74305555555555547</v>
      </c>
      <c r="P157" s="27">
        <v>0.82638888888888884</v>
      </c>
      <c r="Q157" s="445"/>
      <c r="R157" s="27">
        <v>0.90972222222222221</v>
      </c>
      <c r="S157" s="467"/>
    </row>
    <row r="158" spans="2:19" x14ac:dyDescent="0.25">
      <c r="B158" s="9">
        <v>51</v>
      </c>
      <c r="C158" s="6" t="s">
        <v>28</v>
      </c>
      <c r="D158" s="27">
        <v>0.24513888888888888</v>
      </c>
      <c r="E158" s="27">
        <v>0.28680555555555554</v>
      </c>
      <c r="F158" s="27">
        <v>0.32847222222222222</v>
      </c>
      <c r="G158" s="464"/>
      <c r="H158" s="27">
        <v>0.41180555555555554</v>
      </c>
      <c r="I158" s="27">
        <v>0.49513888888888885</v>
      </c>
      <c r="J158" s="446"/>
      <c r="K158" s="27">
        <v>0.57847222222222217</v>
      </c>
      <c r="L158" s="27">
        <v>0.62013888888888891</v>
      </c>
      <c r="M158" s="27">
        <v>0.66180555555555554</v>
      </c>
      <c r="N158" s="27">
        <v>0.70347222222222217</v>
      </c>
      <c r="O158" s="27">
        <v>0.74513888888888891</v>
      </c>
      <c r="P158" s="27">
        <v>0.82847222222222217</v>
      </c>
      <c r="Q158" s="446"/>
      <c r="R158" s="27">
        <v>0.91180555555555554</v>
      </c>
      <c r="S158" s="467"/>
    </row>
    <row r="159" spans="2:19" x14ac:dyDescent="0.25">
      <c r="B159" s="9">
        <v>53</v>
      </c>
      <c r="C159" s="6" t="s">
        <v>29</v>
      </c>
      <c r="D159" s="27">
        <v>0.25</v>
      </c>
      <c r="E159" s="27">
        <v>0.29305555555555557</v>
      </c>
      <c r="F159" s="27">
        <v>0.33333333333333331</v>
      </c>
      <c r="G159" s="465"/>
      <c r="H159" s="27">
        <v>0.41666666666666669</v>
      </c>
      <c r="I159" s="27">
        <v>0.5</v>
      </c>
      <c r="J159" s="447"/>
      <c r="K159" s="27">
        <v>0.58333333333333337</v>
      </c>
      <c r="L159" s="27">
        <v>0.625</v>
      </c>
      <c r="M159" s="27">
        <v>0.66666666666666663</v>
      </c>
      <c r="N159" s="27">
        <v>0.70833333333333337</v>
      </c>
      <c r="O159" s="27">
        <v>0.75</v>
      </c>
      <c r="P159" s="27">
        <v>0.83333333333333337</v>
      </c>
      <c r="Q159" s="447"/>
      <c r="R159" s="27">
        <v>0.91666666666666663</v>
      </c>
      <c r="S159" s="467"/>
    </row>
    <row r="160" spans="2:19" x14ac:dyDescent="0.25">
      <c r="B160" s="9">
        <v>61</v>
      </c>
      <c r="C160" s="6" t="s">
        <v>30</v>
      </c>
      <c r="D160" s="27">
        <v>0.25555555555555559</v>
      </c>
      <c r="E160" s="27">
        <v>0.2986111111111111</v>
      </c>
      <c r="F160" s="27">
        <v>0.33888888888888885</v>
      </c>
      <c r="G160" s="63">
        <v>0.35138888888888892</v>
      </c>
      <c r="H160" s="27">
        <v>0.42222222222222222</v>
      </c>
      <c r="I160" s="27">
        <v>0.50555555555555554</v>
      </c>
      <c r="J160" s="27">
        <v>0.57152777777777775</v>
      </c>
      <c r="K160" s="27">
        <v>0.58888888888888891</v>
      </c>
      <c r="L160" s="27">
        <v>0.63055555555555554</v>
      </c>
      <c r="M160" s="27">
        <v>0.67222222222222217</v>
      </c>
      <c r="N160" s="27">
        <v>0.71388888888888891</v>
      </c>
      <c r="O160" s="27">
        <v>0.75555555555555554</v>
      </c>
      <c r="P160" s="27">
        <v>0.83888888888888891</v>
      </c>
      <c r="Q160" s="27">
        <v>0.88194444444444453</v>
      </c>
      <c r="R160" s="27">
        <v>0.92222222222222217</v>
      </c>
      <c r="S160" s="467"/>
    </row>
    <row r="161" spans="2:20" x14ac:dyDescent="0.25">
      <c r="B161" s="9"/>
      <c r="C161" s="6" t="s">
        <v>30</v>
      </c>
      <c r="D161" s="27">
        <v>0.25625000000000003</v>
      </c>
      <c r="E161" s="27">
        <v>0.29930555555555555</v>
      </c>
      <c r="F161" s="27">
        <v>0.33958333333333335</v>
      </c>
      <c r="G161" s="63">
        <v>0.35625000000000001</v>
      </c>
      <c r="H161" s="27">
        <v>0.42291666666666666</v>
      </c>
      <c r="I161" s="27">
        <v>0.50624999999999998</v>
      </c>
      <c r="J161" s="27">
        <v>0.57708333333333328</v>
      </c>
      <c r="K161" s="27">
        <v>0.58958333333333335</v>
      </c>
      <c r="L161" s="27">
        <v>0.63124999999999998</v>
      </c>
      <c r="M161" s="27">
        <v>0.67291666666666661</v>
      </c>
      <c r="N161" s="27">
        <v>0.71597222222222223</v>
      </c>
      <c r="O161" s="27">
        <v>0.75624999999999998</v>
      </c>
      <c r="P161" s="27">
        <v>0.83958333333333324</v>
      </c>
      <c r="Q161" s="27">
        <v>0.88263888888888886</v>
      </c>
      <c r="R161" s="27">
        <v>0.92291666666666661</v>
      </c>
      <c r="S161" s="467"/>
    </row>
    <row r="162" spans="2:20" x14ac:dyDescent="0.25">
      <c r="B162" s="9">
        <v>65</v>
      </c>
      <c r="C162" s="6" t="s">
        <v>31</v>
      </c>
      <c r="D162" s="27">
        <v>0.2590277777777778</v>
      </c>
      <c r="E162" s="27">
        <v>0.30208333333333331</v>
      </c>
      <c r="F162" s="27">
        <v>0.34236111111111112</v>
      </c>
      <c r="G162" s="63"/>
      <c r="H162" s="27">
        <v>0.42569444444444443</v>
      </c>
      <c r="I162" s="27">
        <v>0.50902777777777775</v>
      </c>
      <c r="J162" s="27"/>
      <c r="K162" s="27">
        <v>0.59236111111111112</v>
      </c>
      <c r="L162" s="27">
        <v>0.63402777777777775</v>
      </c>
      <c r="M162" s="27">
        <v>0.67569444444444438</v>
      </c>
      <c r="N162" s="27">
        <v>0.71875</v>
      </c>
      <c r="O162" s="27">
        <v>0.75902777777777775</v>
      </c>
      <c r="P162" s="27">
        <v>0.84236111111111101</v>
      </c>
      <c r="Q162" s="27"/>
      <c r="R162" s="27">
        <v>0.92569444444444438</v>
      </c>
      <c r="S162" s="467"/>
    </row>
    <row r="163" spans="2:20" ht="15.75" thickBot="1" x14ac:dyDescent="0.3">
      <c r="B163" s="11">
        <v>70</v>
      </c>
      <c r="C163" s="98" t="s">
        <v>32</v>
      </c>
      <c r="D163" s="28">
        <v>0.26319444444444445</v>
      </c>
      <c r="E163" s="28">
        <v>0.30624999999999997</v>
      </c>
      <c r="F163" s="28">
        <v>0.34652777777777777</v>
      </c>
      <c r="G163" s="112">
        <v>0.3611111111111111</v>
      </c>
      <c r="H163" s="28">
        <v>0.42986111111111108</v>
      </c>
      <c r="I163" s="28">
        <v>0.5131944444444444</v>
      </c>
      <c r="J163" s="28">
        <v>0.58194444444444449</v>
      </c>
      <c r="K163" s="28">
        <v>0.59652777777777777</v>
      </c>
      <c r="L163" s="28">
        <v>0.6381944444444444</v>
      </c>
      <c r="M163" s="28">
        <v>0.67986111111111114</v>
      </c>
      <c r="N163" s="28">
        <v>0.72291666666666676</v>
      </c>
      <c r="O163" s="28">
        <v>0.7631944444444444</v>
      </c>
      <c r="P163" s="28">
        <v>0.84652777777777777</v>
      </c>
      <c r="Q163" s="28">
        <v>0.88958333333333339</v>
      </c>
      <c r="R163" s="28">
        <v>0.92986111111111114</v>
      </c>
      <c r="S163" s="468"/>
    </row>
    <row r="165" spans="2:20" ht="15.75" thickBot="1" x14ac:dyDescent="0.3"/>
    <row r="166" spans="2:20" ht="30.75" thickBot="1" x14ac:dyDescent="0.45">
      <c r="B166" s="469" t="s">
        <v>33</v>
      </c>
      <c r="C166" s="470"/>
      <c r="D166" s="471"/>
      <c r="E166" s="437"/>
      <c r="F166" s="448"/>
      <c r="G166" s="448"/>
      <c r="H166" s="448"/>
      <c r="I166" s="448"/>
      <c r="J166" s="448"/>
      <c r="K166" s="448"/>
      <c r="L166" s="448"/>
      <c r="M166" s="448"/>
      <c r="N166" s="448"/>
      <c r="O166" s="448"/>
      <c r="P166" s="448"/>
      <c r="Q166" s="448"/>
      <c r="R166" s="448"/>
      <c r="S166" s="448"/>
      <c r="T166" s="438"/>
    </row>
    <row r="167" spans="2:20" ht="40.5" customHeight="1" thickBot="1" x14ac:dyDescent="0.3">
      <c r="B167" s="7" t="s">
        <v>0</v>
      </c>
      <c r="C167" s="96" t="s">
        <v>14</v>
      </c>
      <c r="D167" s="18">
        <v>9140</v>
      </c>
      <c r="E167" s="18">
        <v>9102</v>
      </c>
      <c r="F167" s="18">
        <v>9104</v>
      </c>
      <c r="G167" s="18" t="s">
        <v>54</v>
      </c>
      <c r="H167" s="18">
        <v>9106</v>
      </c>
      <c r="I167" s="18">
        <v>9108</v>
      </c>
      <c r="J167" s="18">
        <v>9112</v>
      </c>
      <c r="K167" s="18" t="s">
        <v>57</v>
      </c>
      <c r="L167" s="18">
        <v>9116</v>
      </c>
      <c r="M167" s="18">
        <v>9118</v>
      </c>
      <c r="N167" s="18">
        <v>9120</v>
      </c>
      <c r="O167" s="18" t="s">
        <v>55</v>
      </c>
      <c r="P167" s="18">
        <v>9124</v>
      </c>
      <c r="Q167" s="18" t="s">
        <v>56</v>
      </c>
      <c r="R167" s="18">
        <v>9128</v>
      </c>
      <c r="S167" s="18">
        <v>9132</v>
      </c>
      <c r="T167" s="32">
        <v>9136</v>
      </c>
    </row>
    <row r="168" spans="2:20" x14ac:dyDescent="0.25">
      <c r="B168" s="8">
        <v>0</v>
      </c>
      <c r="C168" s="97" t="s">
        <v>32</v>
      </c>
      <c r="D168" s="443"/>
      <c r="E168" s="49">
        <v>0.19444444444444445</v>
      </c>
      <c r="F168" s="49">
        <v>0.23611111111111113</v>
      </c>
      <c r="G168" s="113">
        <v>0.27638888888888885</v>
      </c>
      <c r="H168" s="442"/>
      <c r="I168" s="49">
        <v>0.31944444444444448</v>
      </c>
      <c r="J168" s="49">
        <v>0.40277777777777773</v>
      </c>
      <c r="K168" s="49">
        <v>0.44236111111111115</v>
      </c>
      <c r="L168" s="49">
        <v>0.4861111111111111</v>
      </c>
      <c r="M168" s="50">
        <v>0.52777777777777779</v>
      </c>
      <c r="N168" s="49">
        <v>0.56944444444444442</v>
      </c>
      <c r="O168" s="49">
        <v>0.60972222222222217</v>
      </c>
      <c r="P168" s="49">
        <v>0.65277777777777779</v>
      </c>
      <c r="Q168" s="50">
        <v>0.69305555555555554</v>
      </c>
      <c r="R168" s="49">
        <v>0.73611111111111116</v>
      </c>
      <c r="S168" s="49">
        <v>0.81944444444444453</v>
      </c>
      <c r="T168" s="13">
        <v>0.90277777777777779</v>
      </c>
    </row>
    <row r="169" spans="2:20" x14ac:dyDescent="0.25">
      <c r="B169" s="9">
        <v>5</v>
      </c>
      <c r="C169" s="6" t="s">
        <v>31</v>
      </c>
      <c r="D169" s="443"/>
      <c r="E169" s="37">
        <v>0.19791666666666666</v>
      </c>
      <c r="F169" s="37">
        <v>0.23958333333333334</v>
      </c>
      <c r="G169" s="40">
        <v>0.27986111111111112</v>
      </c>
      <c r="H169" s="443"/>
      <c r="I169" s="37">
        <v>0.32291666666666669</v>
      </c>
      <c r="J169" s="37">
        <v>0.40625</v>
      </c>
      <c r="K169" s="39"/>
      <c r="L169" s="37">
        <v>0.48958333333333331</v>
      </c>
      <c r="M169" s="37">
        <v>0.53125</v>
      </c>
      <c r="N169" s="37">
        <v>0.57291666666666663</v>
      </c>
      <c r="O169" s="37"/>
      <c r="P169" s="37">
        <v>0.65625</v>
      </c>
      <c r="Q169" s="39"/>
      <c r="R169" s="37">
        <v>0.73958333333333337</v>
      </c>
      <c r="S169" s="37">
        <v>0.82291666666666663</v>
      </c>
      <c r="T169" s="15">
        <v>0.90625</v>
      </c>
    </row>
    <row r="170" spans="2:20" x14ac:dyDescent="0.25">
      <c r="B170" s="9">
        <v>9</v>
      </c>
      <c r="C170" s="6" t="s">
        <v>30</v>
      </c>
      <c r="D170" s="443"/>
      <c r="E170" s="37">
        <v>0.20069444444444443</v>
      </c>
      <c r="F170" s="37">
        <v>0.24236111111111111</v>
      </c>
      <c r="G170" s="40">
        <v>0.28263888888888888</v>
      </c>
      <c r="H170" s="444"/>
      <c r="I170" s="37">
        <v>0.32569444444444445</v>
      </c>
      <c r="J170" s="37">
        <v>0.40902777777777777</v>
      </c>
      <c r="K170" s="37">
        <v>0.44722222222222219</v>
      </c>
      <c r="L170" s="37">
        <v>0.49236111111111108</v>
      </c>
      <c r="M170" s="37">
        <v>0.53402777777777777</v>
      </c>
      <c r="N170" s="37">
        <v>0.5756944444444444</v>
      </c>
      <c r="O170" s="37">
        <v>0.61527777777777781</v>
      </c>
      <c r="P170" s="37">
        <v>0.65902777777777777</v>
      </c>
      <c r="Q170" s="37">
        <v>0.69791666666666663</v>
      </c>
      <c r="R170" s="37">
        <v>0.74236111111111114</v>
      </c>
      <c r="S170" s="37">
        <v>0.8256944444444444</v>
      </c>
      <c r="T170" s="15">
        <v>0.90902777777777777</v>
      </c>
    </row>
    <row r="171" spans="2:20" x14ac:dyDescent="0.25">
      <c r="B171" s="9"/>
      <c r="C171" s="6" t="s">
        <v>30</v>
      </c>
      <c r="D171" s="443"/>
      <c r="E171" s="37">
        <v>0.20138888888888887</v>
      </c>
      <c r="F171" s="37">
        <v>0.24305555555555555</v>
      </c>
      <c r="G171" s="40">
        <v>0.28402777777777777</v>
      </c>
      <c r="H171" s="37">
        <v>0.28541666666666665</v>
      </c>
      <c r="I171" s="37">
        <v>0.3263888888888889</v>
      </c>
      <c r="J171" s="37">
        <v>0.40972222222222227</v>
      </c>
      <c r="K171" s="37">
        <v>0.44791666666666669</v>
      </c>
      <c r="L171" s="37">
        <v>0.49305555555555558</v>
      </c>
      <c r="M171" s="37">
        <v>0.53472222222222221</v>
      </c>
      <c r="N171" s="37">
        <v>0.57638888888888895</v>
      </c>
      <c r="O171" s="37">
        <v>0.61597222222222225</v>
      </c>
      <c r="P171" s="37">
        <v>0.65972222222222221</v>
      </c>
      <c r="Q171" s="37">
        <v>0.70208333333333339</v>
      </c>
      <c r="R171" s="37">
        <v>0.74305555555555547</v>
      </c>
      <c r="S171" s="37">
        <v>0.82638888888888884</v>
      </c>
      <c r="T171" s="15">
        <v>0.90972222222222221</v>
      </c>
    </row>
    <row r="172" spans="2:20" x14ac:dyDescent="0.25">
      <c r="B172" s="9">
        <v>17</v>
      </c>
      <c r="C172" s="6" t="s">
        <v>29</v>
      </c>
      <c r="D172" s="443"/>
      <c r="E172" s="37">
        <v>0.20694444444444446</v>
      </c>
      <c r="F172" s="37">
        <v>0.24861111111111112</v>
      </c>
      <c r="G172" s="454"/>
      <c r="H172" s="37">
        <v>0.29097222222222224</v>
      </c>
      <c r="I172" s="37">
        <v>0.33194444444444443</v>
      </c>
      <c r="J172" s="37">
        <v>0.4152777777777778</v>
      </c>
      <c r="K172" s="439"/>
      <c r="L172" s="37">
        <v>0.49861111111111112</v>
      </c>
      <c r="M172" s="37">
        <v>0.54027777777777775</v>
      </c>
      <c r="N172" s="37">
        <v>0.58194444444444449</v>
      </c>
      <c r="O172" s="457"/>
      <c r="P172" s="37">
        <v>0.66527777777777775</v>
      </c>
      <c r="Q172" s="439"/>
      <c r="R172" s="37">
        <v>0.74861111111111101</v>
      </c>
      <c r="S172" s="37">
        <v>0.83194444444444438</v>
      </c>
      <c r="T172" s="15">
        <v>0.91527777777777775</v>
      </c>
    </row>
    <row r="173" spans="2:20" x14ac:dyDescent="0.25">
      <c r="B173" s="9">
        <v>19</v>
      </c>
      <c r="C173" s="6" t="s">
        <v>28</v>
      </c>
      <c r="D173" s="443"/>
      <c r="E173" s="37">
        <v>0.20902777777777778</v>
      </c>
      <c r="F173" s="37">
        <v>0.25069444444444444</v>
      </c>
      <c r="G173" s="455"/>
      <c r="H173" s="37">
        <v>0.29305555555555557</v>
      </c>
      <c r="I173" s="37">
        <v>0.33402777777777781</v>
      </c>
      <c r="J173" s="37">
        <v>0.41736111111111113</v>
      </c>
      <c r="K173" s="440"/>
      <c r="L173" s="37">
        <v>0.50069444444444444</v>
      </c>
      <c r="M173" s="37">
        <v>0.54236111111111118</v>
      </c>
      <c r="N173" s="37">
        <v>0.58402777777777781</v>
      </c>
      <c r="O173" s="458"/>
      <c r="P173" s="37">
        <v>0.66736111111111107</v>
      </c>
      <c r="Q173" s="440"/>
      <c r="R173" s="37">
        <v>0.75069444444444444</v>
      </c>
      <c r="S173" s="37">
        <v>0.8340277777777777</v>
      </c>
      <c r="T173" s="15">
        <v>0.91736111111111107</v>
      </c>
    </row>
    <row r="174" spans="2:20" x14ac:dyDescent="0.25">
      <c r="B174" s="9">
        <v>21</v>
      </c>
      <c r="C174" s="6" t="s">
        <v>27</v>
      </c>
      <c r="D174" s="443"/>
      <c r="E174" s="37">
        <v>0.21111111111111111</v>
      </c>
      <c r="F174" s="37">
        <v>0.25277777777777777</v>
      </c>
      <c r="G174" s="455"/>
      <c r="H174" s="37">
        <v>0.2951388888888889</v>
      </c>
      <c r="I174" s="37">
        <v>0.33611111111111108</v>
      </c>
      <c r="J174" s="37">
        <v>0.41944444444444445</v>
      </c>
      <c r="K174" s="441"/>
      <c r="L174" s="37">
        <v>0.41944444444444445</v>
      </c>
      <c r="M174" s="37">
        <v>0.5444444444444444</v>
      </c>
      <c r="N174" s="37">
        <v>0.58611111111111114</v>
      </c>
      <c r="O174" s="459"/>
      <c r="P174" s="37">
        <v>0.6694444444444444</v>
      </c>
      <c r="Q174" s="441"/>
      <c r="R174" s="37">
        <v>0.75277777777777777</v>
      </c>
      <c r="S174" s="37">
        <v>0.83611111111111114</v>
      </c>
      <c r="T174" s="15">
        <v>0.9194444444444444</v>
      </c>
    </row>
    <row r="175" spans="2:20" x14ac:dyDescent="0.25">
      <c r="B175" s="9">
        <v>24</v>
      </c>
      <c r="C175" s="6" t="s">
        <v>11</v>
      </c>
      <c r="D175" s="444"/>
      <c r="E175" s="37">
        <v>0.21388888888888891</v>
      </c>
      <c r="F175" s="37">
        <v>0.25555555555555559</v>
      </c>
      <c r="G175" s="455"/>
      <c r="H175" s="37">
        <v>0.29722222222222222</v>
      </c>
      <c r="I175" s="37">
        <v>0.33888888888888885</v>
      </c>
      <c r="J175" s="37">
        <v>0.42222222222222222</v>
      </c>
      <c r="K175" s="37">
        <v>0.45763888888888887</v>
      </c>
      <c r="L175" s="37">
        <v>0.50555555555555554</v>
      </c>
      <c r="M175" s="37">
        <v>0.54722222222222217</v>
      </c>
      <c r="N175" s="37">
        <v>0.58888888888888891</v>
      </c>
      <c r="O175" s="37">
        <v>0.62708333333333333</v>
      </c>
      <c r="P175" s="37">
        <v>0.67222222222222217</v>
      </c>
      <c r="Q175" s="37">
        <v>0.71111111111111114</v>
      </c>
      <c r="R175" s="37">
        <v>0.75555555555555554</v>
      </c>
      <c r="S175" s="37">
        <v>0.83888888888888891</v>
      </c>
      <c r="T175" s="15">
        <v>0.92222222222222217</v>
      </c>
    </row>
    <row r="176" spans="2:20" x14ac:dyDescent="0.25">
      <c r="B176" s="9"/>
      <c r="C176" s="6" t="s">
        <v>11</v>
      </c>
      <c r="D176" s="37">
        <v>0.17708333333333334</v>
      </c>
      <c r="E176" s="37">
        <v>0.21388888888888891</v>
      </c>
      <c r="F176" s="37">
        <v>0.25555555555555559</v>
      </c>
      <c r="G176" s="455"/>
      <c r="H176" s="37">
        <v>0.29791666666666666</v>
      </c>
      <c r="I176" s="37">
        <v>0.33888888888888885</v>
      </c>
      <c r="J176" s="37">
        <v>0.42222222222222222</v>
      </c>
      <c r="K176" s="37">
        <v>0.45833333333333331</v>
      </c>
      <c r="L176" s="37">
        <v>0.50555555555555554</v>
      </c>
      <c r="M176" s="37">
        <v>0.54722222222222217</v>
      </c>
      <c r="N176" s="37">
        <v>0.58888888888888891</v>
      </c>
      <c r="O176" s="37">
        <v>0.62847222222222221</v>
      </c>
      <c r="P176" s="37">
        <v>0.67222222222222217</v>
      </c>
      <c r="Q176" s="37">
        <v>0.71319444444444446</v>
      </c>
      <c r="R176" s="37">
        <v>0.75555555555555554</v>
      </c>
      <c r="S176" s="37">
        <v>0.83888888888888891</v>
      </c>
      <c r="T176" s="15">
        <v>0.92222222222222217</v>
      </c>
    </row>
    <row r="177" spans="2:20" x14ac:dyDescent="0.25">
      <c r="B177" s="9">
        <v>28</v>
      </c>
      <c r="C177" s="6" t="s">
        <v>26</v>
      </c>
      <c r="D177" s="37">
        <v>0.17986111111111111</v>
      </c>
      <c r="E177" s="37">
        <v>0.21736111111111112</v>
      </c>
      <c r="F177" s="37">
        <v>0.2590277777777778</v>
      </c>
      <c r="G177" s="455"/>
      <c r="H177" s="37">
        <v>0.30069444444444443</v>
      </c>
      <c r="I177" s="37">
        <v>0.34236111111111112</v>
      </c>
      <c r="J177" s="37">
        <v>0.42569444444444443</v>
      </c>
      <c r="K177" s="439"/>
      <c r="L177" s="37">
        <v>0.50902777777777775</v>
      </c>
      <c r="M177" s="37">
        <v>0.55069444444444449</v>
      </c>
      <c r="N177" s="37">
        <v>0.59236111111111112</v>
      </c>
      <c r="O177" s="457"/>
      <c r="P177" s="37">
        <v>0.67569444444444438</v>
      </c>
      <c r="Q177" s="439"/>
      <c r="R177" s="37">
        <v>0.75902777777777775</v>
      </c>
      <c r="S177" s="37">
        <v>0.84236111111111101</v>
      </c>
      <c r="T177" s="15">
        <v>0.92569444444444438</v>
      </c>
    </row>
    <row r="178" spans="2:20" x14ac:dyDescent="0.25">
      <c r="B178" s="9">
        <v>31</v>
      </c>
      <c r="C178" s="6" t="s">
        <v>25</v>
      </c>
      <c r="D178" s="37">
        <v>0.18263888888888891</v>
      </c>
      <c r="E178" s="37">
        <v>0.22013888888888888</v>
      </c>
      <c r="F178" s="37">
        <v>0.26180555555555557</v>
      </c>
      <c r="G178" s="455"/>
      <c r="H178" s="37">
        <v>0.3034722222222222</v>
      </c>
      <c r="I178" s="37">
        <v>0.34513888888888888</v>
      </c>
      <c r="J178" s="37">
        <v>0.4284722222222222</v>
      </c>
      <c r="K178" s="440"/>
      <c r="L178" s="37">
        <v>0.51180555555555551</v>
      </c>
      <c r="M178" s="37">
        <v>0.55347222222222225</v>
      </c>
      <c r="N178" s="37">
        <v>0.59513888888888888</v>
      </c>
      <c r="O178" s="458"/>
      <c r="P178" s="37">
        <v>0.67847222222222225</v>
      </c>
      <c r="Q178" s="440"/>
      <c r="R178" s="37">
        <v>0.76180555555555562</v>
      </c>
      <c r="S178" s="37">
        <v>0.84513888888888899</v>
      </c>
      <c r="T178" s="15">
        <v>0.92847222222222225</v>
      </c>
    </row>
    <row r="179" spans="2:20" x14ac:dyDescent="0.25">
      <c r="B179" s="9">
        <v>34</v>
      </c>
      <c r="C179" s="6" t="s">
        <v>24</v>
      </c>
      <c r="D179" s="37">
        <v>0.18541666666666667</v>
      </c>
      <c r="E179" s="37">
        <v>0.22222222222222221</v>
      </c>
      <c r="F179" s="37">
        <v>0.2638888888888889</v>
      </c>
      <c r="G179" s="455"/>
      <c r="H179" s="37">
        <v>0.30555555555555552</v>
      </c>
      <c r="I179" s="37">
        <v>0.34722222222222227</v>
      </c>
      <c r="J179" s="37">
        <v>0.43055555555555558</v>
      </c>
      <c r="K179" s="440"/>
      <c r="L179" s="37">
        <v>0.51388888888888895</v>
      </c>
      <c r="M179" s="37">
        <v>0.55555555555555558</v>
      </c>
      <c r="N179" s="37">
        <v>0.59722222222222221</v>
      </c>
      <c r="O179" s="458"/>
      <c r="P179" s="37">
        <v>0.68055555555555547</v>
      </c>
      <c r="Q179" s="440"/>
      <c r="R179" s="37">
        <v>0.76388888888888884</v>
      </c>
      <c r="S179" s="37">
        <v>0.84722222222222221</v>
      </c>
      <c r="T179" s="15">
        <v>0.93055555555555547</v>
      </c>
    </row>
    <row r="180" spans="2:20" x14ac:dyDescent="0.25">
      <c r="B180" s="9">
        <v>38</v>
      </c>
      <c r="C180" s="6" t="s">
        <v>23</v>
      </c>
      <c r="D180" s="37">
        <v>0.18958333333333333</v>
      </c>
      <c r="E180" s="37">
        <v>0.23124999999999998</v>
      </c>
      <c r="F180" s="37">
        <v>0.27291666666666664</v>
      </c>
      <c r="G180" s="455"/>
      <c r="H180" s="37">
        <v>0.31458333333333333</v>
      </c>
      <c r="I180" s="37">
        <v>0.35625000000000001</v>
      </c>
      <c r="J180" s="37">
        <v>0.43958333333333338</v>
      </c>
      <c r="K180" s="440"/>
      <c r="L180" s="37">
        <v>0.5229166666666667</v>
      </c>
      <c r="M180" s="37">
        <v>0.56458333333333333</v>
      </c>
      <c r="N180" s="37">
        <v>0.60625000000000007</v>
      </c>
      <c r="O180" s="458"/>
      <c r="P180" s="37">
        <v>0.68958333333333333</v>
      </c>
      <c r="Q180" s="440"/>
      <c r="R180" s="37">
        <v>0.7729166666666667</v>
      </c>
      <c r="S180" s="37">
        <v>0.85625000000000007</v>
      </c>
      <c r="T180" s="15">
        <v>0.93958333333333333</v>
      </c>
    </row>
    <row r="181" spans="2:20" x14ac:dyDescent="0.25">
      <c r="B181" s="9">
        <v>41</v>
      </c>
      <c r="C181" s="6" t="s">
        <v>22</v>
      </c>
      <c r="D181" s="37">
        <v>0.19166666666666665</v>
      </c>
      <c r="E181" s="37">
        <v>0.23333333333333331</v>
      </c>
      <c r="F181" s="37">
        <v>0.27499999999999997</v>
      </c>
      <c r="G181" s="455"/>
      <c r="H181" s="37">
        <v>0.31666666666666665</v>
      </c>
      <c r="I181" s="37">
        <v>0.35833333333333334</v>
      </c>
      <c r="J181" s="37">
        <v>0.44166666666666665</v>
      </c>
      <c r="K181" s="440"/>
      <c r="L181" s="37">
        <v>0.56666666666666665</v>
      </c>
      <c r="M181" s="37">
        <v>0.56666666666666665</v>
      </c>
      <c r="N181" s="37">
        <v>0.60833333333333328</v>
      </c>
      <c r="O181" s="458"/>
      <c r="P181" s="37">
        <v>0.69166666666666676</v>
      </c>
      <c r="Q181" s="440"/>
      <c r="R181" s="37">
        <v>0.77500000000000002</v>
      </c>
      <c r="S181" s="37">
        <v>0.85833333333333339</v>
      </c>
      <c r="T181" s="15">
        <v>0.94166666666666676</v>
      </c>
    </row>
    <row r="182" spans="2:20" x14ac:dyDescent="0.25">
      <c r="B182" s="9">
        <v>43</v>
      </c>
      <c r="C182" s="6" t="s">
        <v>21</v>
      </c>
      <c r="D182" s="37">
        <v>0.19444444444444445</v>
      </c>
      <c r="E182" s="37">
        <v>0.23611111111111113</v>
      </c>
      <c r="F182" s="37">
        <v>0.27777777777777779</v>
      </c>
      <c r="G182" s="455"/>
      <c r="H182" s="37">
        <v>0.31944444444444448</v>
      </c>
      <c r="I182" s="37">
        <v>0.3611111111111111</v>
      </c>
      <c r="J182" s="37">
        <v>0.44444444444444442</v>
      </c>
      <c r="K182" s="441"/>
      <c r="L182" s="37">
        <v>0.52777777777777779</v>
      </c>
      <c r="M182" s="37">
        <v>0.56944444444444442</v>
      </c>
      <c r="N182" s="37">
        <v>0.61111111111111105</v>
      </c>
      <c r="O182" s="459"/>
      <c r="P182" s="37">
        <v>0.69444444444444453</v>
      </c>
      <c r="Q182" s="441"/>
      <c r="R182" s="37">
        <v>0.77777777777777779</v>
      </c>
      <c r="S182" s="37">
        <v>0.86111111111111116</v>
      </c>
      <c r="T182" s="15">
        <v>0.94444444444444453</v>
      </c>
    </row>
    <row r="183" spans="2:20" x14ac:dyDescent="0.25">
      <c r="B183" s="9">
        <v>44</v>
      </c>
      <c r="C183" s="6" t="s">
        <v>20</v>
      </c>
      <c r="D183" s="37">
        <v>0.19652777777777777</v>
      </c>
      <c r="E183" s="37">
        <v>0.23819444444444446</v>
      </c>
      <c r="F183" s="37">
        <v>0.27986111111111112</v>
      </c>
      <c r="G183" s="455"/>
      <c r="H183" s="37">
        <v>0.3215277777777778</v>
      </c>
      <c r="I183" s="37">
        <v>0.36319444444444443</v>
      </c>
      <c r="J183" s="37">
        <v>0.4465277777777778</v>
      </c>
      <c r="K183" s="37">
        <v>0.47916666666666669</v>
      </c>
      <c r="L183" s="37">
        <v>0.52986111111111112</v>
      </c>
      <c r="M183" s="37">
        <v>0.57152777777777775</v>
      </c>
      <c r="N183" s="37">
        <v>0.61319444444444449</v>
      </c>
      <c r="O183" s="37">
        <v>0.64374999999999993</v>
      </c>
      <c r="P183" s="37">
        <v>0.69652777777777775</v>
      </c>
      <c r="Q183" s="37">
        <v>0.7368055555555556</v>
      </c>
      <c r="R183" s="37">
        <v>0.77986111111111101</v>
      </c>
      <c r="S183" s="37">
        <v>0.86319444444444438</v>
      </c>
      <c r="T183" s="15">
        <v>0.94652777777777775</v>
      </c>
    </row>
    <row r="184" spans="2:20" x14ac:dyDescent="0.25">
      <c r="B184" s="9">
        <v>48</v>
      </c>
      <c r="C184" s="6" t="s">
        <v>19</v>
      </c>
      <c r="D184" s="37">
        <v>0.19930555555555554</v>
      </c>
      <c r="E184" s="37">
        <v>0.24097222222222223</v>
      </c>
      <c r="F184" s="37">
        <v>0.28263888888888888</v>
      </c>
      <c r="G184" s="455"/>
      <c r="H184" s="37">
        <v>0.32430555555555557</v>
      </c>
      <c r="I184" s="37">
        <v>0.3659722222222222</v>
      </c>
      <c r="J184" s="37">
        <v>0.44930555555555557</v>
      </c>
      <c r="K184" s="439"/>
      <c r="L184" s="37">
        <v>0.53263888888888888</v>
      </c>
      <c r="M184" s="37">
        <v>0.57430555555555551</v>
      </c>
      <c r="N184" s="37">
        <v>0.61597222222222225</v>
      </c>
      <c r="O184" s="457"/>
      <c r="P184" s="37">
        <v>0.69930555555555562</v>
      </c>
      <c r="Q184" s="439"/>
      <c r="R184" s="37">
        <v>0.78263888888888899</v>
      </c>
      <c r="S184" s="37">
        <v>0.86597222222222225</v>
      </c>
      <c r="T184" s="15">
        <v>0.94930555555555562</v>
      </c>
    </row>
    <row r="185" spans="2:20" x14ac:dyDescent="0.25">
      <c r="B185" s="9">
        <v>53</v>
      </c>
      <c r="C185" s="6" t="s">
        <v>18</v>
      </c>
      <c r="D185" s="37">
        <v>0.20347222222222219</v>
      </c>
      <c r="E185" s="37">
        <v>0.24513888888888888</v>
      </c>
      <c r="F185" s="37">
        <v>0.28680555555555554</v>
      </c>
      <c r="G185" s="455"/>
      <c r="H185" s="37">
        <v>0.32847222222222222</v>
      </c>
      <c r="I185" s="37">
        <v>0.37013888888888885</v>
      </c>
      <c r="J185" s="37">
        <v>0.45347222222222222</v>
      </c>
      <c r="K185" s="440"/>
      <c r="L185" s="37">
        <v>0.53680555555555554</v>
      </c>
      <c r="M185" s="37">
        <v>0.57847222222222217</v>
      </c>
      <c r="N185" s="37">
        <v>0.62013888888888891</v>
      </c>
      <c r="O185" s="458"/>
      <c r="P185" s="37">
        <v>0.70347222222222217</v>
      </c>
      <c r="Q185" s="440"/>
      <c r="R185" s="37">
        <v>0.78680555555555554</v>
      </c>
      <c r="S185" s="37">
        <v>0.87013888888888891</v>
      </c>
      <c r="T185" s="15">
        <v>0.95347222222222217</v>
      </c>
    </row>
    <row r="186" spans="2:20" x14ac:dyDescent="0.25">
      <c r="B186" s="9">
        <v>57</v>
      </c>
      <c r="C186" s="6" t="s">
        <v>17</v>
      </c>
      <c r="D186" s="37">
        <v>0.20625000000000002</v>
      </c>
      <c r="E186" s="37">
        <v>0.24791666666666667</v>
      </c>
      <c r="F186" s="37">
        <v>0.28958333333333336</v>
      </c>
      <c r="G186" s="455"/>
      <c r="H186" s="37">
        <v>0.33124999999999999</v>
      </c>
      <c r="I186" s="37">
        <v>0.37291666666666662</v>
      </c>
      <c r="J186" s="37">
        <v>0.45624999999999999</v>
      </c>
      <c r="K186" s="440"/>
      <c r="L186" s="37">
        <v>0.5395833333333333</v>
      </c>
      <c r="M186" s="37">
        <v>0.58124999999999993</v>
      </c>
      <c r="N186" s="37">
        <v>0.62291666666666667</v>
      </c>
      <c r="O186" s="458"/>
      <c r="P186" s="37">
        <v>0.70624999999999993</v>
      </c>
      <c r="Q186" s="440"/>
      <c r="R186" s="37">
        <v>0.7895833333333333</v>
      </c>
      <c r="S186" s="37">
        <v>0.87291666666666667</v>
      </c>
      <c r="T186" s="15">
        <v>0.95624999999999993</v>
      </c>
    </row>
    <row r="187" spans="2:20" x14ac:dyDescent="0.25">
      <c r="B187" s="9">
        <v>60</v>
      </c>
      <c r="C187" s="6" t="s">
        <v>16</v>
      </c>
      <c r="D187" s="37">
        <v>0.20833333333333334</v>
      </c>
      <c r="E187" s="37">
        <v>0.25</v>
      </c>
      <c r="F187" s="37">
        <v>0.29166666666666669</v>
      </c>
      <c r="G187" s="455"/>
      <c r="H187" s="37">
        <v>0.33333333333333331</v>
      </c>
      <c r="I187" s="37">
        <v>0.375</v>
      </c>
      <c r="J187" s="37">
        <v>0.45833333333333331</v>
      </c>
      <c r="K187" s="440"/>
      <c r="L187" s="37">
        <v>0.54166666666666663</v>
      </c>
      <c r="M187" s="37">
        <v>0.58333333333333337</v>
      </c>
      <c r="N187" s="37">
        <v>0.625</v>
      </c>
      <c r="O187" s="458"/>
      <c r="P187" s="37">
        <v>0.70833333333333337</v>
      </c>
      <c r="Q187" s="440"/>
      <c r="R187" s="37">
        <v>0.79166666666666663</v>
      </c>
      <c r="S187" s="37">
        <v>0.875</v>
      </c>
      <c r="T187" s="15">
        <v>0.95833333333333337</v>
      </c>
    </row>
    <row r="188" spans="2:20" x14ac:dyDescent="0.25">
      <c r="B188" s="9"/>
      <c r="C188" s="6" t="s">
        <v>16</v>
      </c>
      <c r="D188" s="37">
        <v>0.20972222222222223</v>
      </c>
      <c r="E188" s="37">
        <v>0.25138888888888888</v>
      </c>
      <c r="F188" s="37">
        <v>0.29305555555555557</v>
      </c>
      <c r="G188" s="455"/>
      <c r="H188" s="37">
        <v>0.3347222222222222</v>
      </c>
      <c r="I188" s="37">
        <v>0.37638888888888888</v>
      </c>
      <c r="J188" s="37">
        <v>0.4597222222222222</v>
      </c>
      <c r="K188" s="440"/>
      <c r="L188" s="37">
        <v>0.54305555555555551</v>
      </c>
      <c r="M188" s="37">
        <v>0.58472222222222225</v>
      </c>
      <c r="N188" s="37">
        <v>0.62638888888888888</v>
      </c>
      <c r="O188" s="458"/>
      <c r="P188" s="37">
        <v>0.70972222222222225</v>
      </c>
      <c r="Q188" s="440"/>
      <c r="R188" s="37">
        <v>0.79305555555555562</v>
      </c>
      <c r="S188" s="37">
        <v>0.87638888888888899</v>
      </c>
      <c r="T188" s="15">
        <v>0.95972222222222225</v>
      </c>
    </row>
    <row r="189" spans="2:20" x14ac:dyDescent="0.25">
      <c r="B189" s="9">
        <v>66</v>
      </c>
      <c r="C189" s="6" t="s">
        <v>15</v>
      </c>
      <c r="D189" s="37">
        <v>0.21388888888888891</v>
      </c>
      <c r="E189" s="37">
        <v>0.25555555555555559</v>
      </c>
      <c r="F189" s="37">
        <v>0.29722222222222222</v>
      </c>
      <c r="G189" s="455"/>
      <c r="H189" s="37">
        <v>0.33888888888888885</v>
      </c>
      <c r="I189" s="37">
        <v>0.38055555555555554</v>
      </c>
      <c r="J189" s="37">
        <v>0.46388888888888885</v>
      </c>
      <c r="K189" s="441"/>
      <c r="L189" s="37">
        <v>0.54722222222222217</v>
      </c>
      <c r="M189" s="37">
        <v>0.58888888888888891</v>
      </c>
      <c r="N189" s="37">
        <v>0.63055555555555554</v>
      </c>
      <c r="O189" s="459"/>
      <c r="P189" s="37">
        <v>0.71388888888888891</v>
      </c>
      <c r="Q189" s="441"/>
      <c r="R189" s="37">
        <v>0.79722222222222217</v>
      </c>
      <c r="S189" s="49">
        <v>0.88055555555555554</v>
      </c>
      <c r="T189" s="15">
        <v>0.96388888888888891</v>
      </c>
    </row>
    <row r="190" spans="2:20" ht="15.75" thickBot="1" x14ac:dyDescent="0.3">
      <c r="B190" s="11">
        <v>70</v>
      </c>
      <c r="C190" s="98" t="s">
        <v>10</v>
      </c>
      <c r="D190" s="38">
        <v>0.21736111111111112</v>
      </c>
      <c r="E190" s="38">
        <v>0.2590277777777778</v>
      </c>
      <c r="F190" s="38">
        <v>0.30069444444444443</v>
      </c>
      <c r="G190" s="456"/>
      <c r="H190" s="51">
        <v>0.34236111111111112</v>
      </c>
      <c r="I190" s="38">
        <v>0.3840277777777778</v>
      </c>
      <c r="J190" s="38">
        <v>0.46736111111111112</v>
      </c>
      <c r="K190" s="38">
        <v>0.49513888888888885</v>
      </c>
      <c r="L190" s="38">
        <v>0.55069444444444449</v>
      </c>
      <c r="M190" s="38">
        <v>0.59236111111111112</v>
      </c>
      <c r="N190" s="38">
        <v>0.63402777777777775</v>
      </c>
      <c r="O190" s="38">
        <v>0.66041666666666665</v>
      </c>
      <c r="P190" s="38">
        <v>0.71736111111111101</v>
      </c>
      <c r="Q190" s="51">
        <v>0.75277777777777777</v>
      </c>
      <c r="R190" s="38">
        <v>0.80069444444444438</v>
      </c>
      <c r="S190" s="38">
        <v>0.88402777777777775</v>
      </c>
      <c r="T190" s="17">
        <v>0.96736111111111101</v>
      </c>
    </row>
  </sheetData>
  <mergeCells count="58">
    <mergeCell ref="L66:Q66"/>
    <mergeCell ref="M59:N59"/>
    <mergeCell ref="M60:N60"/>
    <mergeCell ref="M61:N61"/>
    <mergeCell ref="N42:N44"/>
    <mergeCell ref="Q42:Q44"/>
    <mergeCell ref="N45:N47"/>
    <mergeCell ref="Q45:Q47"/>
    <mergeCell ref="N39:N41"/>
    <mergeCell ref="Q39:Q41"/>
    <mergeCell ref="M35:N35"/>
    <mergeCell ref="O14:O15"/>
    <mergeCell ref="P14:P15"/>
    <mergeCell ref="O20:O21"/>
    <mergeCell ref="P20:P21"/>
    <mergeCell ref="Q36:Q38"/>
    <mergeCell ref="P34:Q34"/>
    <mergeCell ref="P35:Q35"/>
    <mergeCell ref="L26:M26"/>
    <mergeCell ref="L27:L30"/>
    <mergeCell ref="O27:O28"/>
    <mergeCell ref="P27:P28"/>
    <mergeCell ref="N36:N38"/>
    <mergeCell ref="S156:S163"/>
    <mergeCell ref="G157:G159"/>
    <mergeCell ref="J157:J159"/>
    <mergeCell ref="B166:D166"/>
    <mergeCell ref="E166:T166"/>
    <mergeCell ref="B139:D139"/>
    <mergeCell ref="E139:S139"/>
    <mergeCell ref="G142:G147"/>
    <mergeCell ref="J142:J147"/>
    <mergeCell ref="G149:G154"/>
    <mergeCell ref="J149:J154"/>
    <mergeCell ref="Q142:Q147"/>
    <mergeCell ref="Q149:Q154"/>
    <mergeCell ref="D168:D175"/>
    <mergeCell ref="K172:K174"/>
    <mergeCell ref="G172:G190"/>
    <mergeCell ref="O172:O174"/>
    <mergeCell ref="O177:O182"/>
    <mergeCell ref="O184:O189"/>
    <mergeCell ref="L6:L9"/>
    <mergeCell ref="L5:M5"/>
    <mergeCell ref="Q177:Q182"/>
    <mergeCell ref="Q184:Q189"/>
    <mergeCell ref="H168:H170"/>
    <mergeCell ref="K177:K182"/>
    <mergeCell ref="K184:K189"/>
    <mergeCell ref="Q172:Q174"/>
    <mergeCell ref="Q157:Q159"/>
    <mergeCell ref="L13:M13"/>
    <mergeCell ref="L14:L17"/>
    <mergeCell ref="L19:M19"/>
    <mergeCell ref="L20:L23"/>
    <mergeCell ref="L34:L35"/>
    <mergeCell ref="M34:N34"/>
    <mergeCell ref="O34:O35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AA117"/>
  <sheetViews>
    <sheetView zoomScale="80" zoomScaleNormal="80" workbookViewId="0">
      <pane ySplit="1" topLeftCell="A92" activePane="bottomLeft" state="frozen"/>
      <selection pane="bottomLeft" activeCell="J65" sqref="J65"/>
    </sheetView>
  </sheetViews>
  <sheetFormatPr defaultColWidth="8.85546875" defaultRowHeight="15" x14ac:dyDescent="0.25"/>
  <cols>
    <col min="1" max="1" width="3.85546875" customWidth="1"/>
    <col min="3" max="3" width="35" style="52" customWidth="1"/>
    <col min="4" max="4" width="29.28515625" customWidth="1"/>
    <col min="5" max="5" width="30.140625" style="52" customWidth="1"/>
    <col min="6" max="6" width="35.42578125" customWidth="1"/>
    <col min="7" max="7" width="17.7109375" customWidth="1"/>
    <col min="11" max="11" width="9.85546875" customWidth="1"/>
    <col min="12" max="12" width="34.7109375" customWidth="1"/>
    <col min="13" max="13" width="31.85546875" customWidth="1"/>
    <col min="14" max="14" width="33.42578125" customWidth="1"/>
    <col min="15" max="15" width="24" customWidth="1"/>
    <col min="16" max="16" width="20.140625" customWidth="1"/>
    <col min="17" max="17" width="15.7109375" customWidth="1"/>
  </cols>
  <sheetData>
    <row r="1" spans="3:18" ht="42" customHeight="1" thickBot="1" x14ac:dyDescent="0.3">
      <c r="C1" s="58" t="s">
        <v>73</v>
      </c>
      <c r="D1" s="58" t="s">
        <v>66</v>
      </c>
      <c r="E1" s="58" t="s">
        <v>48</v>
      </c>
      <c r="F1" s="58" t="s">
        <v>63</v>
      </c>
      <c r="G1" s="58" t="s">
        <v>50</v>
      </c>
    </row>
    <row r="2" spans="3:18" ht="15.75" thickBot="1" x14ac:dyDescent="0.3">
      <c r="C2" s="56">
        <v>9201</v>
      </c>
      <c r="D2" s="1" t="s">
        <v>64</v>
      </c>
      <c r="E2" s="1" t="s">
        <v>49</v>
      </c>
      <c r="F2" s="99" t="s">
        <v>5</v>
      </c>
      <c r="G2" s="57">
        <f>364-2</f>
        <v>362</v>
      </c>
    </row>
    <row r="3" spans="3:18" ht="15.75" thickBot="1" x14ac:dyDescent="0.3">
      <c r="C3" s="54">
        <f>C2</f>
        <v>9201</v>
      </c>
      <c r="D3" s="55" t="s">
        <v>64</v>
      </c>
      <c r="E3" s="55" t="str">
        <f>E2</f>
        <v>DMJ 861</v>
      </c>
      <c r="F3" s="100" t="s">
        <v>6</v>
      </c>
      <c r="G3" s="101">
        <f>G2</f>
        <v>362</v>
      </c>
      <c r="L3" s="437" t="s">
        <v>60</v>
      </c>
      <c r="M3" s="438"/>
      <c r="N3" s="81" t="s">
        <v>64</v>
      </c>
      <c r="O3" s="82" t="s">
        <v>65</v>
      </c>
    </row>
    <row r="4" spans="3:18" ht="15" customHeight="1" x14ac:dyDescent="0.25">
      <c r="C4" s="56">
        <v>9103</v>
      </c>
      <c r="D4" s="1" t="s">
        <v>64</v>
      </c>
      <c r="E4" s="1" t="s">
        <v>49</v>
      </c>
      <c r="F4" s="102"/>
      <c r="G4" s="103"/>
      <c r="L4" s="496">
        <v>194</v>
      </c>
      <c r="M4" s="86" t="s">
        <v>5</v>
      </c>
      <c r="N4" s="84">
        <f>SUMIFS($G$2:$G$72,$D$2:$D$72,N$3,$F$2:$F$72,$M4)</f>
        <v>7268</v>
      </c>
      <c r="O4" s="80">
        <f>SUMIFS($G$2:$G$72,$D$2:$D$72,O$3,$F$2:$F$72,$M4)</f>
        <v>20</v>
      </c>
    </row>
    <row r="5" spans="3:18" ht="15" customHeight="1" thickBot="1" x14ac:dyDescent="0.3">
      <c r="C5" s="54">
        <v>9105</v>
      </c>
      <c r="D5" s="55" t="s">
        <v>64</v>
      </c>
      <c r="E5" s="55" t="s">
        <v>49</v>
      </c>
      <c r="F5" s="104"/>
      <c r="G5" s="105"/>
      <c r="L5" s="497"/>
      <c r="M5" s="87" t="s">
        <v>6</v>
      </c>
      <c r="N5" s="85">
        <f>SUMIFS($G$2:$G$72,$D$2:$D$72,N$3,$F$2:$F$72,$M5)</f>
        <v>7268</v>
      </c>
      <c r="O5" s="79">
        <f>SUMIFS($G$2:$G$72,$D$2:$D$72,O$3,$F$2:$F$72,$M5)</f>
        <v>20</v>
      </c>
    </row>
    <row r="6" spans="3:18" x14ac:dyDescent="0.25">
      <c r="C6" s="56">
        <v>9205</v>
      </c>
      <c r="D6" s="1" t="s">
        <v>64</v>
      </c>
      <c r="E6" s="1" t="s">
        <v>49</v>
      </c>
      <c r="F6" s="99" t="s">
        <v>5</v>
      </c>
      <c r="G6" s="57">
        <f>364</f>
        <v>364</v>
      </c>
    </row>
    <row r="7" spans="3:18" ht="15.75" thickBot="1" x14ac:dyDescent="0.3">
      <c r="C7" s="54">
        <f>C6</f>
        <v>9205</v>
      </c>
      <c r="D7" s="55" t="s">
        <v>64</v>
      </c>
      <c r="E7" s="55" t="str">
        <f>E6</f>
        <v>DMJ 861</v>
      </c>
      <c r="F7" s="100" t="s">
        <v>6</v>
      </c>
      <c r="G7" s="101">
        <f>G6</f>
        <v>364</v>
      </c>
    </row>
    <row r="8" spans="3:18" ht="15.75" thickBot="1" x14ac:dyDescent="0.3">
      <c r="C8" s="106">
        <v>9107</v>
      </c>
      <c r="D8" s="52" t="s">
        <v>64</v>
      </c>
      <c r="E8" s="52" t="s">
        <v>49</v>
      </c>
      <c r="F8" s="60"/>
      <c r="G8" s="107"/>
    </row>
    <row r="9" spans="3:18" x14ac:dyDescent="0.25">
      <c r="C9" s="56">
        <v>9209</v>
      </c>
      <c r="D9" s="1" t="s">
        <v>64</v>
      </c>
      <c r="E9" s="1" t="s">
        <v>49</v>
      </c>
      <c r="F9" s="99" t="s">
        <v>5</v>
      </c>
      <c r="G9" s="57">
        <f>364</f>
        <v>364</v>
      </c>
      <c r="R9" s="130"/>
    </row>
    <row r="10" spans="3:18" ht="15.75" thickBot="1" x14ac:dyDescent="0.3">
      <c r="C10" s="54">
        <f>C9</f>
        <v>9209</v>
      </c>
      <c r="D10" s="55" t="s">
        <v>64</v>
      </c>
      <c r="E10" s="55" t="str">
        <f>E9</f>
        <v>DMJ 861</v>
      </c>
      <c r="F10" s="100" t="s">
        <v>6</v>
      </c>
      <c r="G10" s="101">
        <f>G9</f>
        <v>364</v>
      </c>
    </row>
    <row r="11" spans="3:18" ht="15.75" thickBot="1" x14ac:dyDescent="0.3">
      <c r="C11" s="106">
        <v>9111</v>
      </c>
      <c r="D11" s="52" t="s">
        <v>64</v>
      </c>
      <c r="E11" s="52" t="s">
        <v>49</v>
      </c>
      <c r="F11" s="60"/>
      <c r="G11" s="107"/>
    </row>
    <row r="12" spans="3:18" ht="15.75" thickBot="1" x14ac:dyDescent="0.3">
      <c r="C12" s="56" t="s">
        <v>46</v>
      </c>
      <c r="D12" s="1" t="s">
        <v>65</v>
      </c>
      <c r="E12" s="1" t="s">
        <v>58</v>
      </c>
      <c r="F12" s="99" t="s">
        <v>5</v>
      </c>
      <c r="G12" s="57">
        <f>10</f>
        <v>10</v>
      </c>
    </row>
    <row r="13" spans="3:18" ht="15.75" thickBot="1" x14ac:dyDescent="0.3">
      <c r="C13" s="54" t="str">
        <f>C12</f>
        <v>REX 1670</v>
      </c>
      <c r="D13" s="55" t="s">
        <v>65</v>
      </c>
      <c r="E13" s="55" t="str">
        <f>E12</f>
        <v>Klasická súprava diesel</v>
      </c>
      <c r="F13" s="100" t="s">
        <v>6</v>
      </c>
      <c r="G13" s="101">
        <f>G12</f>
        <v>10</v>
      </c>
      <c r="L13" s="437" t="s">
        <v>88</v>
      </c>
      <c r="M13" s="438"/>
      <c r="N13" s="81" t="s">
        <v>64</v>
      </c>
      <c r="O13" s="82" t="s">
        <v>65</v>
      </c>
    </row>
    <row r="14" spans="3:18" x14ac:dyDescent="0.25">
      <c r="C14" s="56">
        <v>9213</v>
      </c>
      <c r="D14" s="1" t="s">
        <v>64</v>
      </c>
      <c r="E14" s="1" t="s">
        <v>49</v>
      </c>
      <c r="F14" s="99" t="s">
        <v>5</v>
      </c>
      <c r="G14" s="57">
        <f>364</f>
        <v>364</v>
      </c>
      <c r="L14" s="496">
        <v>194</v>
      </c>
      <c r="M14" s="86" t="s">
        <v>83</v>
      </c>
      <c r="N14" s="129">
        <f>AVERAGE(D90-D85,G90-G85,I90-I85,L90-L85,N90-N85,Q90-Q85,T90-T85,V90-V85,X90-X85,Z90-Z85)</f>
        <v>1.7361111111111119E-2</v>
      </c>
      <c r="O14" s="135">
        <f>AVERAGE(K90-K85)</f>
        <v>1.2500000000000067E-2</v>
      </c>
    </row>
    <row r="15" spans="3:18" ht="15.75" thickBot="1" x14ac:dyDescent="0.3">
      <c r="C15" s="54">
        <f>C14</f>
        <v>9213</v>
      </c>
      <c r="D15" s="55" t="s">
        <v>64</v>
      </c>
      <c r="E15" s="55" t="str">
        <f>E14</f>
        <v>DMJ 861</v>
      </c>
      <c r="F15" s="100" t="s">
        <v>6</v>
      </c>
      <c r="G15" s="101">
        <f>G14</f>
        <v>364</v>
      </c>
      <c r="L15" s="497"/>
      <c r="M15" s="87" t="s">
        <v>84</v>
      </c>
      <c r="N15" s="139">
        <f>AVERAGE(D96-D90,G96-G90,I96-I90,L96-L90,N96-N90,Q96-Q90,T96-T90,V96-V90,X96-X90,Z96-Z90)</f>
        <v>2.0138888888888894E-2</v>
      </c>
      <c r="O15" s="137">
        <f>AVERAGE(K96-K90)</f>
        <v>1.6666666666666663E-2</v>
      </c>
    </row>
    <row r="16" spans="3:18" ht="15.75" thickBot="1" x14ac:dyDescent="0.3">
      <c r="C16" s="106">
        <v>9115</v>
      </c>
      <c r="D16" s="52" t="s">
        <v>64</v>
      </c>
      <c r="E16" s="52" t="s">
        <v>49</v>
      </c>
      <c r="F16" s="60"/>
      <c r="G16" s="107"/>
    </row>
    <row r="17" spans="3:20" ht="15.75" thickBot="1" x14ac:dyDescent="0.3">
      <c r="C17" s="56">
        <v>9217</v>
      </c>
      <c r="D17" s="1" t="s">
        <v>64</v>
      </c>
      <c r="E17" s="1" t="s">
        <v>49</v>
      </c>
      <c r="F17" s="99" t="s">
        <v>5</v>
      </c>
      <c r="G17" s="57">
        <f>364</f>
        <v>364</v>
      </c>
      <c r="L17" s="437" t="s">
        <v>88</v>
      </c>
      <c r="M17" s="438"/>
      <c r="N17" s="81" t="s">
        <v>64</v>
      </c>
      <c r="O17" s="82" t="s">
        <v>65</v>
      </c>
    </row>
    <row r="18" spans="3:20" ht="15.75" thickBot="1" x14ac:dyDescent="0.3">
      <c r="C18" s="54">
        <f>C17</f>
        <v>9217</v>
      </c>
      <c r="D18" s="55" t="s">
        <v>64</v>
      </c>
      <c r="E18" s="55" t="str">
        <f>E17</f>
        <v>DMJ 861</v>
      </c>
      <c r="F18" s="100" t="s">
        <v>6</v>
      </c>
      <c r="G18" s="101">
        <f>G17</f>
        <v>364</v>
      </c>
      <c r="L18" s="496">
        <v>194</v>
      </c>
      <c r="M18" s="86" t="s">
        <v>86</v>
      </c>
      <c r="N18" s="129">
        <f>AVERAGE(E112-E107,H112-H107,K112-K107,M112-M107,O112-O107,R112-R107,T112-T107,W112-W107,Y112-Y107,AA112-AA107)</f>
        <v>1.4583333333333328E-2</v>
      </c>
      <c r="O18" s="136">
        <f>AVERAGE(U112-U107)</f>
        <v>1.2500000000000067E-2</v>
      </c>
    </row>
    <row r="19" spans="3:20" ht="15.75" thickBot="1" x14ac:dyDescent="0.3">
      <c r="C19" s="106">
        <v>9119</v>
      </c>
      <c r="D19" s="52" t="s">
        <v>64</v>
      </c>
      <c r="E19" s="52" t="s">
        <v>49</v>
      </c>
      <c r="F19" s="60"/>
      <c r="G19" s="107"/>
      <c r="L19" s="497"/>
      <c r="M19" s="87" t="s">
        <v>85</v>
      </c>
      <c r="N19" s="140">
        <f>AVERAGE(E107-E101,H107-H101,K107-K101,M107-M101,O107-O101,R107-R101,T107-T101,W107-W101,Y107-Y101,AA107-AA101)</f>
        <v>2.0833333333333339E-2</v>
      </c>
      <c r="O19" s="138">
        <f>AVERAGE(U107-U101)</f>
        <v>1.7361111111110938E-2</v>
      </c>
    </row>
    <row r="20" spans="3:20" ht="15.75" thickBot="1" x14ac:dyDescent="0.3">
      <c r="C20" s="106">
        <v>9121</v>
      </c>
      <c r="D20" s="52" t="s">
        <v>64</v>
      </c>
      <c r="E20" s="52" t="s">
        <v>49</v>
      </c>
      <c r="F20" s="60"/>
      <c r="G20" s="107"/>
    </row>
    <row r="21" spans="3:20" ht="15.75" thickBot="1" x14ac:dyDescent="0.3">
      <c r="C21" s="56">
        <v>9221</v>
      </c>
      <c r="D21" s="1" t="s">
        <v>64</v>
      </c>
      <c r="E21" s="1" t="s">
        <v>49</v>
      </c>
      <c r="F21" s="99" t="s">
        <v>5</v>
      </c>
      <c r="G21" s="57">
        <f>364</f>
        <v>364</v>
      </c>
    </row>
    <row r="22" spans="3:20" ht="15.75" thickBot="1" x14ac:dyDescent="0.3">
      <c r="C22" s="54">
        <f>C21</f>
        <v>9221</v>
      </c>
      <c r="D22" s="55" t="s">
        <v>64</v>
      </c>
      <c r="E22" s="55" t="str">
        <f>E21</f>
        <v>DMJ 861</v>
      </c>
      <c r="F22" s="100" t="s">
        <v>6</v>
      </c>
      <c r="G22" s="101">
        <f>G21</f>
        <v>364</v>
      </c>
      <c r="L22" s="437" t="s">
        <v>89</v>
      </c>
      <c r="M22" s="438"/>
      <c r="N22" s="81" t="s">
        <v>64</v>
      </c>
      <c r="O22" s="82" t="s">
        <v>65</v>
      </c>
    </row>
    <row r="23" spans="3:20" x14ac:dyDescent="0.25">
      <c r="C23" s="106">
        <v>9123</v>
      </c>
      <c r="D23" s="52" t="s">
        <v>64</v>
      </c>
      <c r="E23" s="52" t="s">
        <v>49</v>
      </c>
      <c r="F23" s="60"/>
      <c r="G23" s="107"/>
      <c r="L23" s="496">
        <v>194</v>
      </c>
      <c r="M23" s="86" t="s">
        <v>5</v>
      </c>
      <c r="N23" s="131">
        <f>AVERAGE(N14,N18)</f>
        <v>1.5972222222222224E-2</v>
      </c>
      <c r="O23" s="132">
        <f>AVERAGE(O14,O18)</f>
        <v>1.2500000000000067E-2</v>
      </c>
    </row>
    <row r="24" spans="3:20" ht="15.75" thickBot="1" x14ac:dyDescent="0.3">
      <c r="C24" s="106">
        <v>9125</v>
      </c>
      <c r="D24" s="52" t="s">
        <v>64</v>
      </c>
      <c r="E24" s="52" t="s">
        <v>49</v>
      </c>
      <c r="F24" s="60"/>
      <c r="G24" s="107"/>
      <c r="L24" s="497"/>
      <c r="M24" s="87" t="s">
        <v>6</v>
      </c>
      <c r="N24" s="133">
        <f>AVERAGE(N15,N19)</f>
        <v>2.0486111111111115E-2</v>
      </c>
      <c r="O24" s="134">
        <f>AVERAGE(O15,O19)</f>
        <v>1.7013888888888801E-2</v>
      </c>
      <c r="T24" s="157"/>
    </row>
    <row r="25" spans="3:20" x14ac:dyDescent="0.25">
      <c r="C25" s="56">
        <v>9225</v>
      </c>
      <c r="D25" s="1" t="s">
        <v>64</v>
      </c>
      <c r="E25" s="1" t="s">
        <v>49</v>
      </c>
      <c r="F25" s="99" t="s">
        <v>5</v>
      </c>
      <c r="G25" s="57">
        <f>364</f>
        <v>364</v>
      </c>
      <c r="S25" s="156"/>
    </row>
    <row r="26" spans="3:20" ht="15.75" thickBot="1" x14ac:dyDescent="0.3">
      <c r="C26" s="54">
        <f>C25</f>
        <v>9225</v>
      </c>
      <c r="D26" s="55" t="s">
        <v>64</v>
      </c>
      <c r="E26" s="55" t="str">
        <f>E25</f>
        <v>DMJ 861</v>
      </c>
      <c r="F26" s="100" t="s">
        <v>6</v>
      </c>
      <c r="G26" s="101">
        <f>G25</f>
        <v>364</v>
      </c>
      <c r="N26" s="52"/>
      <c r="O26" s="52"/>
    </row>
    <row r="27" spans="3:20" ht="15.95" customHeight="1" thickBot="1" x14ac:dyDescent="0.3">
      <c r="C27" s="106">
        <v>9127</v>
      </c>
      <c r="D27" s="52" t="s">
        <v>64</v>
      </c>
      <c r="E27" s="52" t="s">
        <v>49</v>
      </c>
      <c r="F27" s="60"/>
      <c r="G27" s="107"/>
      <c r="L27" s="506"/>
      <c r="M27" s="513" t="s">
        <v>90</v>
      </c>
      <c r="N27" s="514"/>
      <c r="O27" s="504" t="s">
        <v>91</v>
      </c>
      <c r="P27" s="511" t="s">
        <v>92</v>
      </c>
      <c r="Q27" s="486"/>
    </row>
    <row r="28" spans="3:20" ht="15.95" customHeight="1" thickBot="1" x14ac:dyDescent="0.3">
      <c r="C28" s="56">
        <v>9229</v>
      </c>
      <c r="D28" s="1" t="s">
        <v>64</v>
      </c>
      <c r="E28" s="1" t="s">
        <v>49</v>
      </c>
      <c r="F28" s="99" t="s">
        <v>5</v>
      </c>
      <c r="G28" s="57">
        <f>364</f>
        <v>364</v>
      </c>
      <c r="L28" s="507"/>
      <c r="M28" s="515" t="s">
        <v>81</v>
      </c>
      <c r="N28" s="516"/>
      <c r="O28" s="505"/>
      <c r="P28" s="512" t="s">
        <v>81</v>
      </c>
      <c r="Q28" s="488"/>
    </row>
    <row r="29" spans="3:20" ht="15.75" thickBot="1" x14ac:dyDescent="0.3">
      <c r="C29" s="54">
        <f>C28</f>
        <v>9229</v>
      </c>
      <c r="D29" s="55" t="s">
        <v>64</v>
      </c>
      <c r="E29" s="55" t="str">
        <f>E28</f>
        <v>DMJ 861</v>
      </c>
      <c r="F29" s="100" t="s">
        <v>6</v>
      </c>
      <c r="G29" s="101">
        <f>G28</f>
        <v>364</v>
      </c>
      <c r="L29" s="120" t="s">
        <v>93</v>
      </c>
      <c r="M29" s="161">
        <f>N23*24</f>
        <v>0.38333333333333341</v>
      </c>
      <c r="N29" s="517">
        <f>(M29*N4+M30*O4)/SUM(N4:O4)</f>
        <v>0.3831046469081596</v>
      </c>
      <c r="O29" s="184">
        <v>0</v>
      </c>
      <c r="P29" s="183">
        <f>M29-O29</f>
        <v>0.38333333333333341</v>
      </c>
      <c r="Q29" s="508">
        <f>(P29*N4+P30*O4)/SUM(N4:O4)</f>
        <v>0.3831046469081596</v>
      </c>
    </row>
    <row r="30" spans="3:20" ht="15.75" thickBot="1" x14ac:dyDescent="0.3">
      <c r="C30" s="106">
        <v>9131</v>
      </c>
      <c r="D30" s="52" t="s">
        <v>64</v>
      </c>
      <c r="E30" s="52" t="s">
        <v>49</v>
      </c>
      <c r="F30" s="60"/>
      <c r="G30" s="107"/>
      <c r="L30" s="121" t="s">
        <v>95</v>
      </c>
      <c r="M30" s="162">
        <f>O23*24</f>
        <v>0.3000000000000016</v>
      </c>
      <c r="N30" s="518"/>
      <c r="O30" s="185">
        <v>0</v>
      </c>
      <c r="P30" s="159">
        <f>M30-O30</f>
        <v>0.3000000000000016</v>
      </c>
      <c r="Q30" s="509"/>
    </row>
    <row r="31" spans="3:20" ht="15" customHeight="1" x14ac:dyDescent="0.25">
      <c r="C31" s="56">
        <v>9233</v>
      </c>
      <c r="D31" s="1" t="s">
        <v>64</v>
      </c>
      <c r="E31" s="1" t="s">
        <v>49</v>
      </c>
      <c r="F31" s="99" t="s">
        <v>5</v>
      </c>
      <c r="G31" s="57">
        <f>364-2</f>
        <v>362</v>
      </c>
      <c r="L31" s="163" t="s">
        <v>94</v>
      </c>
      <c r="M31" s="182">
        <f>N24*24</f>
        <v>0.49166666666666675</v>
      </c>
      <c r="N31" s="519">
        <f>(M31*N5+M32*O5)/SUM(N5:O5)</f>
        <v>0.49143798024149293</v>
      </c>
      <c r="O31" s="186">
        <v>0</v>
      </c>
      <c r="P31" s="158">
        <f>M31-O31</f>
        <v>0.49166666666666675</v>
      </c>
      <c r="Q31" s="510">
        <f>(P31*N5+P32*O5)/SUM(N5:O5)</f>
        <v>0.49143798024149293</v>
      </c>
    </row>
    <row r="32" spans="3:20" ht="15.95" customHeight="1" thickBot="1" x14ac:dyDescent="0.3">
      <c r="C32" s="54">
        <f>C31</f>
        <v>9233</v>
      </c>
      <c r="D32" s="55" t="s">
        <v>64</v>
      </c>
      <c r="E32" s="55" t="str">
        <f>E31</f>
        <v>DMJ 861</v>
      </c>
      <c r="F32" s="100" t="s">
        <v>6</v>
      </c>
      <c r="G32" s="101">
        <f>G31</f>
        <v>362</v>
      </c>
      <c r="L32" s="121" t="s">
        <v>96</v>
      </c>
      <c r="M32" s="162">
        <f>O24*24</f>
        <v>0.40833333333333122</v>
      </c>
      <c r="N32" s="518"/>
      <c r="O32" s="185">
        <v>0</v>
      </c>
      <c r="P32" s="159">
        <f>M32-O32</f>
        <v>0.40833333333333122</v>
      </c>
      <c r="Q32" s="509"/>
    </row>
    <row r="33" spans="3:7" ht="15.75" thickBot="1" x14ac:dyDescent="0.3">
      <c r="C33" s="106">
        <v>9135</v>
      </c>
      <c r="D33" s="52" t="s">
        <v>64</v>
      </c>
      <c r="E33" s="52" t="s">
        <v>49</v>
      </c>
      <c r="F33" s="60"/>
      <c r="G33" s="107"/>
    </row>
    <row r="34" spans="3:7" x14ac:dyDescent="0.25">
      <c r="C34" s="56">
        <v>9237</v>
      </c>
      <c r="D34" s="1" t="s">
        <v>64</v>
      </c>
      <c r="E34" s="1" t="s">
        <v>49</v>
      </c>
      <c r="F34" s="99" t="s">
        <v>5</v>
      </c>
      <c r="G34" s="57">
        <f>364-2</f>
        <v>362</v>
      </c>
    </row>
    <row r="35" spans="3:7" ht="15.75" thickBot="1" x14ac:dyDescent="0.3">
      <c r="C35" s="54">
        <f>C34</f>
        <v>9237</v>
      </c>
      <c r="D35" s="55" t="s">
        <v>64</v>
      </c>
      <c r="E35" s="55" t="str">
        <f>E34</f>
        <v>DMJ 861</v>
      </c>
      <c r="F35" s="100" t="s">
        <v>6</v>
      </c>
      <c r="G35" s="101">
        <f>G34</f>
        <v>362</v>
      </c>
    </row>
    <row r="36" spans="3:7" ht="15.75" thickBot="1" x14ac:dyDescent="0.3">
      <c r="C36" s="2">
        <v>9141</v>
      </c>
      <c r="D36" s="53" t="s">
        <v>64</v>
      </c>
      <c r="E36" s="53" t="s">
        <v>49</v>
      </c>
      <c r="F36" s="108"/>
      <c r="G36" s="109"/>
    </row>
    <row r="37" spans="3:7" ht="18.75" customHeight="1" thickBot="1" x14ac:dyDescent="0.3">
      <c r="C37" s="116"/>
      <c r="D37" s="117"/>
      <c r="E37" s="117"/>
      <c r="F37" s="117"/>
      <c r="G37" s="118"/>
    </row>
    <row r="38" spans="3:7" ht="15.75" thickBot="1" x14ac:dyDescent="0.3">
      <c r="C38" s="56">
        <v>9140</v>
      </c>
      <c r="D38" s="1" t="s">
        <v>64</v>
      </c>
      <c r="E38" s="1" t="s">
        <v>49</v>
      </c>
      <c r="F38" s="102"/>
      <c r="G38" s="103"/>
    </row>
    <row r="39" spans="3:7" x14ac:dyDescent="0.25">
      <c r="C39" s="56">
        <v>9200</v>
      </c>
      <c r="D39" s="1" t="s">
        <v>64</v>
      </c>
      <c r="E39" s="1" t="s">
        <v>49</v>
      </c>
      <c r="F39" s="99" t="s">
        <v>5</v>
      </c>
      <c r="G39" s="57">
        <f>364</f>
        <v>364</v>
      </c>
    </row>
    <row r="40" spans="3:7" ht="15.75" thickBot="1" x14ac:dyDescent="0.3">
      <c r="C40" s="54">
        <f>C39</f>
        <v>9200</v>
      </c>
      <c r="D40" s="55" t="s">
        <v>64</v>
      </c>
      <c r="E40" s="55" t="str">
        <f>E39</f>
        <v>DMJ 861</v>
      </c>
      <c r="F40" s="100" t="s">
        <v>6</v>
      </c>
      <c r="G40" s="101">
        <f>G39</f>
        <v>364</v>
      </c>
    </row>
    <row r="41" spans="3:7" x14ac:dyDescent="0.25">
      <c r="C41" s="106">
        <v>9102</v>
      </c>
      <c r="D41" s="52" t="s">
        <v>64</v>
      </c>
      <c r="E41" s="52" t="s">
        <v>49</v>
      </c>
      <c r="F41" s="60"/>
      <c r="G41" s="107"/>
    </row>
    <row r="42" spans="3:7" ht="15.75" thickBot="1" x14ac:dyDescent="0.3">
      <c r="C42" s="106">
        <v>9104</v>
      </c>
      <c r="D42" s="52" t="s">
        <v>64</v>
      </c>
      <c r="E42" s="52" t="s">
        <v>49</v>
      </c>
      <c r="F42" s="60"/>
      <c r="G42" s="107"/>
    </row>
    <row r="43" spans="3:7" x14ac:dyDescent="0.25">
      <c r="C43" s="56">
        <v>9204</v>
      </c>
      <c r="D43" s="1" t="s">
        <v>64</v>
      </c>
      <c r="E43" s="1" t="s">
        <v>49</v>
      </c>
      <c r="F43" s="99" t="s">
        <v>5</v>
      </c>
      <c r="G43" s="57">
        <f>364-2</f>
        <v>362</v>
      </c>
    </row>
    <row r="44" spans="3:7" ht="15.75" thickBot="1" x14ac:dyDescent="0.3">
      <c r="C44" s="54">
        <f>C43</f>
        <v>9204</v>
      </c>
      <c r="D44" s="55" t="s">
        <v>64</v>
      </c>
      <c r="E44" s="55" t="str">
        <f>E43</f>
        <v>DMJ 861</v>
      </c>
      <c r="F44" s="100" t="s">
        <v>6</v>
      </c>
      <c r="G44" s="101">
        <f>G43</f>
        <v>362</v>
      </c>
    </row>
    <row r="45" spans="3:7" x14ac:dyDescent="0.25">
      <c r="C45" s="106">
        <v>9106</v>
      </c>
      <c r="D45" s="52" t="s">
        <v>64</v>
      </c>
      <c r="E45" s="52" t="s">
        <v>49</v>
      </c>
      <c r="F45" s="60"/>
      <c r="G45" s="107"/>
    </row>
    <row r="46" spans="3:7" ht="15.75" thickBot="1" x14ac:dyDescent="0.3">
      <c r="C46" s="106">
        <v>9108</v>
      </c>
      <c r="D46" s="52" t="s">
        <v>64</v>
      </c>
      <c r="E46" s="52" t="s">
        <v>49</v>
      </c>
      <c r="F46" s="60"/>
      <c r="G46" s="107"/>
    </row>
    <row r="47" spans="3:7" x14ac:dyDescent="0.25">
      <c r="C47" s="56">
        <v>9208</v>
      </c>
      <c r="D47" s="1" t="s">
        <v>64</v>
      </c>
      <c r="E47" s="1" t="s">
        <v>49</v>
      </c>
      <c r="F47" s="99" t="s">
        <v>5</v>
      </c>
      <c r="G47" s="57">
        <f>364</f>
        <v>364</v>
      </c>
    </row>
    <row r="48" spans="3:7" ht="15.75" thickBot="1" x14ac:dyDescent="0.3">
      <c r="C48" s="54">
        <f>C47</f>
        <v>9208</v>
      </c>
      <c r="D48" s="55" t="s">
        <v>64</v>
      </c>
      <c r="E48" s="55" t="str">
        <f>E47</f>
        <v>DMJ 861</v>
      </c>
      <c r="F48" s="100" t="s">
        <v>6</v>
      </c>
      <c r="G48" s="101">
        <f>G47</f>
        <v>364</v>
      </c>
    </row>
    <row r="49" spans="3:7" ht="15.75" thickBot="1" x14ac:dyDescent="0.3">
      <c r="C49" s="106">
        <v>9112</v>
      </c>
      <c r="D49" s="52" t="s">
        <v>64</v>
      </c>
      <c r="E49" s="52" t="s">
        <v>49</v>
      </c>
      <c r="F49" s="60"/>
      <c r="G49" s="107"/>
    </row>
    <row r="50" spans="3:7" x14ac:dyDescent="0.25">
      <c r="C50" s="56">
        <v>9212</v>
      </c>
      <c r="D50" s="1" t="s">
        <v>64</v>
      </c>
      <c r="E50" s="1" t="s">
        <v>49</v>
      </c>
      <c r="F50" s="99" t="s">
        <v>5</v>
      </c>
      <c r="G50" s="57">
        <f>364</f>
        <v>364</v>
      </c>
    </row>
    <row r="51" spans="3:7" ht="15.75" thickBot="1" x14ac:dyDescent="0.3">
      <c r="C51" s="54">
        <f>C50</f>
        <v>9212</v>
      </c>
      <c r="D51" s="55" t="s">
        <v>64</v>
      </c>
      <c r="E51" s="55" t="str">
        <f>E50</f>
        <v>DMJ 861</v>
      </c>
      <c r="F51" s="100" t="s">
        <v>6</v>
      </c>
      <c r="G51" s="101">
        <f>G50</f>
        <v>364</v>
      </c>
    </row>
    <row r="52" spans="3:7" ht="15.75" thickBot="1" x14ac:dyDescent="0.3">
      <c r="C52" s="106">
        <v>9116</v>
      </c>
      <c r="D52" s="52" t="s">
        <v>64</v>
      </c>
      <c r="E52" s="52" t="s">
        <v>49</v>
      </c>
      <c r="F52" s="60"/>
      <c r="G52" s="107"/>
    </row>
    <row r="53" spans="3:7" x14ac:dyDescent="0.25">
      <c r="C53" s="56">
        <v>9216</v>
      </c>
      <c r="D53" s="1" t="s">
        <v>64</v>
      </c>
      <c r="E53" s="1" t="s">
        <v>49</v>
      </c>
      <c r="F53" s="99" t="s">
        <v>5</v>
      </c>
      <c r="G53" s="57">
        <f>364</f>
        <v>364</v>
      </c>
    </row>
    <row r="54" spans="3:7" ht="15.75" thickBot="1" x14ac:dyDescent="0.3">
      <c r="C54" s="54">
        <f>C53</f>
        <v>9216</v>
      </c>
      <c r="D54" s="55" t="s">
        <v>64</v>
      </c>
      <c r="E54" s="55" t="str">
        <f>E53</f>
        <v>DMJ 861</v>
      </c>
      <c r="F54" s="100" t="s">
        <v>6</v>
      </c>
      <c r="G54" s="101">
        <f>G53</f>
        <v>364</v>
      </c>
    </row>
    <row r="55" spans="3:7" x14ac:dyDescent="0.25">
      <c r="C55" s="106">
        <v>9118</v>
      </c>
      <c r="D55" s="52" t="s">
        <v>64</v>
      </c>
      <c r="E55" s="52" t="s">
        <v>49</v>
      </c>
      <c r="F55" s="60"/>
      <c r="G55" s="107"/>
    </row>
    <row r="56" spans="3:7" ht="15.75" thickBot="1" x14ac:dyDescent="0.3">
      <c r="C56" s="106">
        <v>9120</v>
      </c>
      <c r="D56" s="52" t="s">
        <v>64</v>
      </c>
      <c r="E56" s="52" t="s">
        <v>49</v>
      </c>
      <c r="F56" s="60"/>
      <c r="G56" s="107"/>
    </row>
    <row r="57" spans="3:7" x14ac:dyDescent="0.25">
      <c r="C57" s="56">
        <v>9220</v>
      </c>
      <c r="D57" s="1" t="s">
        <v>64</v>
      </c>
      <c r="E57" s="1" t="s">
        <v>49</v>
      </c>
      <c r="F57" s="99" t="s">
        <v>5</v>
      </c>
      <c r="G57" s="57">
        <f>364</f>
        <v>364</v>
      </c>
    </row>
    <row r="58" spans="3:7" ht="15.75" thickBot="1" x14ac:dyDescent="0.3">
      <c r="C58" s="54">
        <f>C57</f>
        <v>9220</v>
      </c>
      <c r="D58" s="55" t="s">
        <v>64</v>
      </c>
      <c r="E58" s="55" t="str">
        <f>E57</f>
        <v>DMJ 861</v>
      </c>
      <c r="F58" s="100" t="s">
        <v>6</v>
      </c>
      <c r="G58" s="101">
        <f>G57</f>
        <v>364</v>
      </c>
    </row>
    <row r="59" spans="3:7" ht="15.75" thickBot="1" x14ac:dyDescent="0.3">
      <c r="C59" s="106">
        <v>9124</v>
      </c>
      <c r="D59" s="52" t="s">
        <v>64</v>
      </c>
      <c r="E59" s="52" t="s">
        <v>49</v>
      </c>
      <c r="F59" s="60"/>
      <c r="G59" s="107"/>
    </row>
    <row r="60" spans="3:7" x14ac:dyDescent="0.25">
      <c r="C60" s="56">
        <v>9224</v>
      </c>
      <c r="D60" s="1" t="s">
        <v>64</v>
      </c>
      <c r="E60" s="1" t="s">
        <v>49</v>
      </c>
      <c r="F60" s="99" t="s">
        <v>5</v>
      </c>
      <c r="G60" s="57">
        <f>364</f>
        <v>364</v>
      </c>
    </row>
    <row r="61" spans="3:7" ht="15.75" thickBot="1" x14ac:dyDescent="0.3">
      <c r="C61" s="54">
        <f>C60</f>
        <v>9224</v>
      </c>
      <c r="D61" s="55" t="s">
        <v>64</v>
      </c>
      <c r="E61" s="55" t="str">
        <f>E60</f>
        <v>DMJ 861</v>
      </c>
      <c r="F61" s="100" t="s">
        <v>6</v>
      </c>
      <c r="G61" s="101">
        <f>G60</f>
        <v>364</v>
      </c>
    </row>
    <row r="62" spans="3:7" x14ac:dyDescent="0.25">
      <c r="C62" s="56" t="s">
        <v>47</v>
      </c>
      <c r="D62" s="1" t="s">
        <v>65</v>
      </c>
      <c r="E62" s="1" t="s">
        <v>58</v>
      </c>
      <c r="F62" s="99" t="s">
        <v>5</v>
      </c>
      <c r="G62" s="57">
        <f>10</f>
        <v>10</v>
      </c>
    </row>
    <row r="63" spans="3:7" ht="15.75" thickBot="1" x14ac:dyDescent="0.3">
      <c r="C63" s="54" t="str">
        <f>C62</f>
        <v>REX 1671</v>
      </c>
      <c r="D63" s="55" t="s">
        <v>65</v>
      </c>
      <c r="E63" s="55" t="str">
        <f>E62</f>
        <v>Klasická súprava diesel</v>
      </c>
      <c r="F63" s="100" t="s">
        <v>6</v>
      </c>
      <c r="G63" s="101">
        <f>G62</f>
        <v>10</v>
      </c>
    </row>
    <row r="64" spans="3:7" ht="15.75" thickBot="1" x14ac:dyDescent="0.3">
      <c r="C64" s="106">
        <v>9128</v>
      </c>
      <c r="D64" s="52" t="s">
        <v>64</v>
      </c>
      <c r="E64" s="52" t="s">
        <v>49</v>
      </c>
      <c r="F64" s="60"/>
      <c r="G64" s="107"/>
    </row>
    <row r="65" spans="2:27" x14ac:dyDescent="0.25">
      <c r="C65" s="56">
        <v>9228</v>
      </c>
      <c r="D65" s="1" t="s">
        <v>64</v>
      </c>
      <c r="E65" s="1" t="s">
        <v>49</v>
      </c>
      <c r="F65" s="99" t="s">
        <v>5</v>
      </c>
      <c r="G65" s="57">
        <f>364</f>
        <v>364</v>
      </c>
    </row>
    <row r="66" spans="2:27" ht="15.75" thickBot="1" x14ac:dyDescent="0.3">
      <c r="C66" s="54">
        <f>C65</f>
        <v>9228</v>
      </c>
      <c r="D66" s="55" t="s">
        <v>64</v>
      </c>
      <c r="E66" s="55" t="str">
        <f>E65</f>
        <v>DMJ 861</v>
      </c>
      <c r="F66" s="100" t="s">
        <v>6</v>
      </c>
      <c r="G66" s="101">
        <f>G65</f>
        <v>364</v>
      </c>
    </row>
    <row r="67" spans="2:27" ht="15.75" thickBot="1" x14ac:dyDescent="0.3">
      <c r="C67" s="106">
        <v>9132</v>
      </c>
      <c r="D67" s="52" t="s">
        <v>64</v>
      </c>
      <c r="E67" s="52" t="s">
        <v>49</v>
      </c>
      <c r="F67" s="60"/>
      <c r="G67" s="107"/>
    </row>
    <row r="68" spans="2:27" x14ac:dyDescent="0.25">
      <c r="C68" s="56">
        <v>9232</v>
      </c>
      <c r="D68" s="1" t="s">
        <v>64</v>
      </c>
      <c r="E68" s="1" t="s">
        <v>49</v>
      </c>
      <c r="F68" s="99" t="s">
        <v>5</v>
      </c>
      <c r="G68" s="57">
        <f>364-2</f>
        <v>362</v>
      </c>
    </row>
    <row r="69" spans="2:27" ht="15.75" thickBot="1" x14ac:dyDescent="0.3">
      <c r="C69" s="54">
        <f>C68</f>
        <v>9232</v>
      </c>
      <c r="D69" s="55" t="s">
        <v>64</v>
      </c>
      <c r="E69" s="55" t="str">
        <f>E68</f>
        <v>DMJ 861</v>
      </c>
      <c r="F69" s="100" t="s">
        <v>6</v>
      </c>
      <c r="G69" s="101">
        <f>G68</f>
        <v>362</v>
      </c>
    </row>
    <row r="70" spans="2:27" ht="15.75" thickBot="1" x14ac:dyDescent="0.3">
      <c r="C70" s="106">
        <v>9136</v>
      </c>
      <c r="D70" s="52" t="s">
        <v>64</v>
      </c>
      <c r="E70" s="52" t="s">
        <v>49</v>
      </c>
      <c r="F70" s="60"/>
      <c r="G70" s="107"/>
    </row>
    <row r="71" spans="2:27" x14ac:dyDescent="0.25">
      <c r="C71" s="56">
        <v>9236</v>
      </c>
      <c r="D71" s="1" t="s">
        <v>64</v>
      </c>
      <c r="E71" s="1" t="s">
        <v>49</v>
      </c>
      <c r="F71" s="99" t="s">
        <v>5</v>
      </c>
      <c r="G71" s="57">
        <f>364-2</f>
        <v>362</v>
      </c>
    </row>
    <row r="72" spans="2:27" ht="15.75" thickBot="1" x14ac:dyDescent="0.3">
      <c r="C72" s="54">
        <f>C71</f>
        <v>9236</v>
      </c>
      <c r="D72" s="55" t="s">
        <v>64</v>
      </c>
      <c r="E72" s="55" t="str">
        <f>E71</f>
        <v>DMJ 861</v>
      </c>
      <c r="F72" s="100" t="s">
        <v>6</v>
      </c>
      <c r="G72" s="101">
        <f>G71</f>
        <v>362</v>
      </c>
    </row>
    <row r="73" spans="2:27" ht="28.5" x14ac:dyDescent="0.25">
      <c r="C73" s="58"/>
      <c r="D73" s="65"/>
      <c r="E73" s="58"/>
      <c r="F73" s="59"/>
      <c r="G73" s="3"/>
    </row>
    <row r="74" spans="2:27" x14ac:dyDescent="0.25">
      <c r="D74" s="52"/>
    </row>
    <row r="75" spans="2:27" x14ac:dyDescent="0.25">
      <c r="D75" s="52"/>
    </row>
    <row r="76" spans="2:27" x14ac:dyDescent="0.25">
      <c r="D76" s="52"/>
    </row>
    <row r="79" spans="2:27" ht="15.75" thickBot="1" x14ac:dyDescent="0.3"/>
    <row r="80" spans="2:27" ht="30.75" thickBot="1" x14ac:dyDescent="0.45">
      <c r="B80" s="469" t="s">
        <v>34</v>
      </c>
      <c r="C80" s="470"/>
      <c r="D80" s="471"/>
      <c r="E80" s="501"/>
      <c r="F80" s="502"/>
      <c r="G80" s="502"/>
      <c r="H80" s="502"/>
      <c r="I80" s="502"/>
      <c r="J80" s="502"/>
      <c r="K80" s="502"/>
      <c r="L80" s="502"/>
      <c r="M80" s="502"/>
      <c r="N80" s="502"/>
      <c r="O80" s="502"/>
      <c r="P80" s="502"/>
      <c r="Q80" s="502"/>
      <c r="R80" s="502"/>
      <c r="S80" s="502"/>
      <c r="T80" s="502"/>
      <c r="U80" s="502"/>
      <c r="V80" s="502"/>
      <c r="W80" s="502"/>
      <c r="X80" s="502"/>
      <c r="Y80" s="502"/>
      <c r="Z80" s="502"/>
      <c r="AA80" s="503"/>
    </row>
    <row r="81" spans="2:27" ht="40.5" customHeight="1" thickBot="1" x14ac:dyDescent="0.3">
      <c r="B81" s="7" t="s">
        <v>0</v>
      </c>
      <c r="C81" s="88" t="s">
        <v>14</v>
      </c>
      <c r="D81" s="22">
        <v>9201</v>
      </c>
      <c r="E81" s="18">
        <v>9103</v>
      </c>
      <c r="F81" s="19">
        <v>9105</v>
      </c>
      <c r="G81" s="19">
        <v>9205</v>
      </c>
      <c r="H81" s="19">
        <v>9107</v>
      </c>
      <c r="I81" s="19">
        <v>9209</v>
      </c>
      <c r="J81" s="19">
        <v>9111</v>
      </c>
      <c r="K81" s="19" t="s">
        <v>46</v>
      </c>
      <c r="L81" s="19">
        <v>9213</v>
      </c>
      <c r="M81" s="19">
        <v>9115</v>
      </c>
      <c r="N81" s="19">
        <v>9217</v>
      </c>
      <c r="O81" s="19">
        <v>9119</v>
      </c>
      <c r="P81" s="19">
        <v>9121</v>
      </c>
      <c r="Q81" s="19">
        <v>9221</v>
      </c>
      <c r="R81" s="19">
        <v>9123</v>
      </c>
      <c r="S81" s="19">
        <v>9125</v>
      </c>
      <c r="T81" s="19">
        <v>9225</v>
      </c>
      <c r="U81" s="19">
        <v>9127</v>
      </c>
      <c r="V81" s="19">
        <v>9229</v>
      </c>
      <c r="W81" s="19">
        <v>9131</v>
      </c>
      <c r="X81" s="19">
        <v>9233</v>
      </c>
      <c r="Y81" s="19">
        <v>9135</v>
      </c>
      <c r="Z81" s="19">
        <v>9237</v>
      </c>
      <c r="AA81" s="21">
        <v>9141</v>
      </c>
    </row>
    <row r="82" spans="2:27" x14ac:dyDescent="0.25">
      <c r="B82" s="8">
        <v>0</v>
      </c>
      <c r="C82" s="89" t="s">
        <v>10</v>
      </c>
      <c r="D82" s="23">
        <v>0.17916666666666667</v>
      </c>
      <c r="E82" s="62">
        <v>0.20138888888888887</v>
      </c>
      <c r="F82" s="26">
        <v>0.24305555555555555</v>
      </c>
      <c r="G82" s="26">
        <v>0.26250000000000001</v>
      </c>
      <c r="H82" s="26">
        <v>0.28472222222222221</v>
      </c>
      <c r="I82" s="26">
        <v>0.35000000000000003</v>
      </c>
      <c r="J82" s="26">
        <v>0.36805555555555558</v>
      </c>
      <c r="K82" s="26">
        <v>0.39861111111111108</v>
      </c>
      <c r="L82" s="26">
        <v>0.43333333333333335</v>
      </c>
      <c r="M82" s="26">
        <v>0.4513888888888889</v>
      </c>
      <c r="N82" s="26">
        <v>0.51666666666666672</v>
      </c>
      <c r="O82" s="26">
        <v>0.53472222222222221</v>
      </c>
      <c r="P82" s="26">
        <v>0.57638888888888895</v>
      </c>
      <c r="Q82" s="26">
        <v>0.6</v>
      </c>
      <c r="R82" s="26">
        <v>0.61805555555555558</v>
      </c>
      <c r="S82" s="26">
        <v>0.65972222222222221</v>
      </c>
      <c r="T82" s="26">
        <v>0.68333333333333324</v>
      </c>
      <c r="U82" s="26">
        <v>0.70138888888888884</v>
      </c>
      <c r="V82" s="12">
        <v>0.76666666666666661</v>
      </c>
      <c r="W82" s="12">
        <v>0.78472222222222221</v>
      </c>
      <c r="X82" s="12">
        <v>0.85</v>
      </c>
      <c r="Y82" s="12">
        <v>0.86805555555555547</v>
      </c>
      <c r="Z82" s="12">
        <v>0.93333333333333324</v>
      </c>
      <c r="AA82" s="13">
        <v>0.95138888888888884</v>
      </c>
    </row>
    <row r="83" spans="2:27" x14ac:dyDescent="0.25">
      <c r="B83" s="9">
        <v>4</v>
      </c>
      <c r="C83" s="90" t="s">
        <v>15</v>
      </c>
      <c r="D83" s="24">
        <v>0.18263888888888891</v>
      </c>
      <c r="E83" s="63">
        <v>0.20486111111111113</v>
      </c>
      <c r="F83" s="27">
        <v>0.24652777777777779</v>
      </c>
      <c r="G83" s="27">
        <v>0.26597222222222222</v>
      </c>
      <c r="H83" s="27">
        <v>0.28819444444444448</v>
      </c>
      <c r="I83" s="27">
        <v>0.35347222222222219</v>
      </c>
      <c r="J83" s="27">
        <v>0.37152777777777773</v>
      </c>
      <c r="K83" s="27"/>
      <c r="L83" s="27">
        <v>0.4368055555555555</v>
      </c>
      <c r="M83" s="27">
        <v>0.4548611111111111</v>
      </c>
      <c r="N83" s="27">
        <v>0.52013888888888882</v>
      </c>
      <c r="O83" s="27">
        <v>0.53819444444444442</v>
      </c>
      <c r="P83" s="27">
        <v>0.57986111111111105</v>
      </c>
      <c r="Q83" s="27">
        <v>0.60347222222222219</v>
      </c>
      <c r="R83" s="27">
        <v>0.62152777777777779</v>
      </c>
      <c r="S83" s="27">
        <v>0.66319444444444442</v>
      </c>
      <c r="T83" s="27">
        <v>0.68680555555555556</v>
      </c>
      <c r="U83" s="27">
        <v>0.70486111111111116</v>
      </c>
      <c r="V83" s="14">
        <v>0.77013888888888893</v>
      </c>
      <c r="W83" s="14">
        <v>0.78819444444444453</v>
      </c>
      <c r="X83" s="14">
        <v>0.8534722222222223</v>
      </c>
      <c r="Y83" s="14">
        <v>0.87152777777777779</v>
      </c>
      <c r="Z83" s="14">
        <v>0.93680555555555556</v>
      </c>
      <c r="AA83" s="15">
        <v>0.95486111111111116</v>
      </c>
    </row>
    <row r="84" spans="2:27" x14ac:dyDescent="0.25">
      <c r="B84" s="9">
        <v>10</v>
      </c>
      <c r="C84" s="90" t="s">
        <v>16</v>
      </c>
      <c r="D84" s="24">
        <v>0.18611111111111112</v>
      </c>
      <c r="E84" s="63">
        <v>0.20833333333333334</v>
      </c>
      <c r="F84" s="27">
        <v>0.25</v>
      </c>
      <c r="G84" s="27">
        <v>0.27013888888888887</v>
      </c>
      <c r="H84" s="27">
        <v>0.29166666666666669</v>
      </c>
      <c r="I84" s="27">
        <v>0.35694444444444445</v>
      </c>
      <c r="J84" s="27">
        <v>0.375</v>
      </c>
      <c r="K84" s="27">
        <v>0.40486111111111112</v>
      </c>
      <c r="L84" s="27">
        <v>0.44027777777777777</v>
      </c>
      <c r="M84" s="27">
        <v>0.45833333333333331</v>
      </c>
      <c r="N84" s="27">
        <v>0.52361111111111114</v>
      </c>
      <c r="O84" s="27">
        <v>0.54166666666666663</v>
      </c>
      <c r="P84" s="27">
        <v>0.58333333333333337</v>
      </c>
      <c r="Q84" s="27">
        <v>0.6069444444444444</v>
      </c>
      <c r="R84" s="27">
        <v>0.625</v>
      </c>
      <c r="S84" s="27">
        <v>0.66666666666666663</v>
      </c>
      <c r="T84" s="27">
        <v>0.69027777777777777</v>
      </c>
      <c r="U84" s="27">
        <v>0.70833333333333337</v>
      </c>
      <c r="V84" s="14">
        <v>0.77361111111111114</v>
      </c>
      <c r="W84" s="14">
        <v>0.79166666666666663</v>
      </c>
      <c r="X84" s="14">
        <v>0.8569444444444444</v>
      </c>
      <c r="Y84" s="14">
        <v>0.875</v>
      </c>
      <c r="Z84" s="14">
        <v>0.94027777777777777</v>
      </c>
      <c r="AA84" s="15">
        <v>0.95833333333333337</v>
      </c>
    </row>
    <row r="85" spans="2:27" x14ac:dyDescent="0.25">
      <c r="B85" s="9"/>
      <c r="C85" s="90" t="s">
        <v>16</v>
      </c>
      <c r="D85" s="24">
        <v>0.18680555555555556</v>
      </c>
      <c r="E85" s="63">
        <v>0.20972222222222223</v>
      </c>
      <c r="F85" s="27">
        <v>0.25138888888888888</v>
      </c>
      <c r="G85" s="27">
        <v>0.27013888888888887</v>
      </c>
      <c r="H85" s="27">
        <v>0.29305555555555557</v>
      </c>
      <c r="I85" s="27">
        <v>0.3576388888888889</v>
      </c>
      <c r="J85" s="27">
        <v>0.37638888888888888</v>
      </c>
      <c r="K85" s="27">
        <v>0.4055555555555555</v>
      </c>
      <c r="L85" s="27">
        <v>0.44097222222222227</v>
      </c>
      <c r="M85" s="27">
        <v>0.4597222222222222</v>
      </c>
      <c r="N85" s="27">
        <v>0.52430555555555558</v>
      </c>
      <c r="O85" s="27">
        <v>0.54305555555555551</v>
      </c>
      <c r="P85" s="27">
        <v>0.58472222222222225</v>
      </c>
      <c r="Q85" s="27">
        <v>0.60763888888888895</v>
      </c>
      <c r="R85" s="27">
        <v>0.62638888888888888</v>
      </c>
      <c r="S85" s="27">
        <v>0.66805555555555562</v>
      </c>
      <c r="T85" s="27">
        <v>0.69097222222222221</v>
      </c>
      <c r="U85" s="27">
        <v>0.70972222222222225</v>
      </c>
      <c r="V85" s="14">
        <v>0.77430555555555547</v>
      </c>
      <c r="W85" s="14">
        <v>0.79305555555555562</v>
      </c>
      <c r="X85" s="14">
        <v>0.85763888888888884</v>
      </c>
      <c r="Y85" s="14">
        <v>0.87638888888888899</v>
      </c>
      <c r="Z85" s="14">
        <v>0.94097222222222221</v>
      </c>
      <c r="AA85" s="15">
        <v>0.95972222222222225</v>
      </c>
    </row>
    <row r="86" spans="2:27" x14ac:dyDescent="0.25">
      <c r="B86" s="9">
        <v>14</v>
      </c>
      <c r="C86" s="90" t="s">
        <v>36</v>
      </c>
      <c r="D86" s="24">
        <v>0.19027777777777777</v>
      </c>
      <c r="E86" s="498"/>
      <c r="F86" s="498"/>
      <c r="G86" s="27">
        <v>0.27361111111111108</v>
      </c>
      <c r="H86" s="498"/>
      <c r="I86" s="27">
        <v>0.3611111111111111</v>
      </c>
      <c r="J86" s="498"/>
      <c r="K86" s="445"/>
      <c r="L86" s="27">
        <v>0.44444444444444442</v>
      </c>
      <c r="M86" s="498"/>
      <c r="N86" s="27">
        <v>0.52777777777777779</v>
      </c>
      <c r="O86" s="498"/>
      <c r="P86" s="498"/>
      <c r="Q86" s="27">
        <v>0.61111111111111105</v>
      </c>
      <c r="R86" s="498"/>
      <c r="S86" s="498"/>
      <c r="T86" s="27">
        <v>0.69444444444444453</v>
      </c>
      <c r="U86" s="498"/>
      <c r="V86" s="14">
        <v>0.77777777777777779</v>
      </c>
      <c r="W86" s="498"/>
      <c r="X86" s="14">
        <v>0.86111111111111116</v>
      </c>
      <c r="Y86" s="498"/>
      <c r="Z86" s="14">
        <v>0.94444444444444453</v>
      </c>
      <c r="AA86" s="527"/>
    </row>
    <row r="87" spans="2:27" x14ac:dyDescent="0.25">
      <c r="B87" s="9">
        <v>17</v>
      </c>
      <c r="C87" s="90" t="s">
        <v>37</v>
      </c>
      <c r="D87" s="24">
        <v>0.19375000000000001</v>
      </c>
      <c r="E87" s="499"/>
      <c r="F87" s="499"/>
      <c r="G87" s="27">
        <v>0.27708333333333335</v>
      </c>
      <c r="H87" s="499"/>
      <c r="I87" s="27">
        <v>0.36458333333333331</v>
      </c>
      <c r="J87" s="499"/>
      <c r="K87" s="446"/>
      <c r="L87" s="27">
        <v>0.44791666666666669</v>
      </c>
      <c r="M87" s="499"/>
      <c r="N87" s="27">
        <v>0.53125</v>
      </c>
      <c r="O87" s="499"/>
      <c r="P87" s="499"/>
      <c r="Q87" s="27">
        <v>0.61458333333333337</v>
      </c>
      <c r="R87" s="499"/>
      <c r="S87" s="499"/>
      <c r="T87" s="27">
        <v>0.69791666666666663</v>
      </c>
      <c r="U87" s="499"/>
      <c r="V87" s="14">
        <v>0.78125</v>
      </c>
      <c r="W87" s="499"/>
      <c r="X87" s="14">
        <v>0.86458333333333337</v>
      </c>
      <c r="Y87" s="499"/>
      <c r="Z87" s="14">
        <v>0.94791666666666663</v>
      </c>
      <c r="AA87" s="528"/>
    </row>
    <row r="88" spans="2:27" x14ac:dyDescent="0.25">
      <c r="B88" s="9">
        <v>18</v>
      </c>
      <c r="C88" s="90" t="s">
        <v>38</v>
      </c>
      <c r="D88" s="24"/>
      <c r="E88" s="499"/>
      <c r="F88" s="499"/>
      <c r="G88" s="27"/>
      <c r="H88" s="499"/>
      <c r="I88" s="27"/>
      <c r="J88" s="499"/>
      <c r="K88" s="446"/>
      <c r="L88" s="27"/>
      <c r="M88" s="499"/>
      <c r="N88" s="27"/>
      <c r="O88" s="499"/>
      <c r="P88" s="499"/>
      <c r="Q88" s="27"/>
      <c r="R88" s="499"/>
      <c r="S88" s="499"/>
      <c r="T88" s="27"/>
      <c r="U88" s="499"/>
      <c r="V88" s="10"/>
      <c r="W88" s="499"/>
      <c r="X88" s="10"/>
      <c r="Y88" s="499"/>
      <c r="Z88" s="10"/>
      <c r="AA88" s="528"/>
    </row>
    <row r="89" spans="2:27" x14ac:dyDescent="0.25">
      <c r="B89" s="9">
        <v>19</v>
      </c>
      <c r="C89" s="90" t="s">
        <v>39</v>
      </c>
      <c r="D89" s="24">
        <v>0.19583333333333333</v>
      </c>
      <c r="E89" s="499"/>
      <c r="F89" s="499"/>
      <c r="G89" s="27">
        <v>0.27916666666666667</v>
      </c>
      <c r="H89" s="499"/>
      <c r="I89" s="27">
        <v>0.3666666666666667</v>
      </c>
      <c r="J89" s="499"/>
      <c r="K89" s="447"/>
      <c r="L89" s="27">
        <v>0.45</v>
      </c>
      <c r="M89" s="499"/>
      <c r="N89" s="27">
        <v>0.53333333333333333</v>
      </c>
      <c r="O89" s="499"/>
      <c r="P89" s="499"/>
      <c r="Q89" s="27">
        <v>0.6166666666666667</v>
      </c>
      <c r="R89" s="499"/>
      <c r="S89" s="499"/>
      <c r="T89" s="27">
        <v>0.70000000000000007</v>
      </c>
      <c r="U89" s="499"/>
      <c r="V89" s="14">
        <v>0.78333333333333333</v>
      </c>
      <c r="W89" s="499"/>
      <c r="X89" s="14">
        <v>0.8666666666666667</v>
      </c>
      <c r="Y89" s="499"/>
      <c r="Z89" s="14">
        <v>0.95000000000000007</v>
      </c>
      <c r="AA89" s="528"/>
    </row>
    <row r="90" spans="2:27" x14ac:dyDescent="0.25">
      <c r="B90" s="9">
        <v>25</v>
      </c>
      <c r="C90" s="90" t="s">
        <v>40</v>
      </c>
      <c r="D90" s="24">
        <v>0.20416666666666669</v>
      </c>
      <c r="E90" s="499"/>
      <c r="F90" s="499"/>
      <c r="G90" s="27">
        <v>0.28750000000000003</v>
      </c>
      <c r="H90" s="499"/>
      <c r="I90" s="27">
        <v>0.375</v>
      </c>
      <c r="J90" s="499"/>
      <c r="K90" s="27">
        <v>0.41805555555555557</v>
      </c>
      <c r="L90" s="27">
        <v>0.45833333333333331</v>
      </c>
      <c r="M90" s="499"/>
      <c r="N90" s="27">
        <v>0.54166666666666663</v>
      </c>
      <c r="O90" s="499"/>
      <c r="P90" s="499"/>
      <c r="Q90" s="27">
        <v>0.625</v>
      </c>
      <c r="R90" s="499"/>
      <c r="S90" s="499"/>
      <c r="T90" s="27">
        <v>0.70833333333333337</v>
      </c>
      <c r="U90" s="499"/>
      <c r="V90" s="14">
        <v>0.79166666666666663</v>
      </c>
      <c r="W90" s="499"/>
      <c r="X90" s="14">
        <v>0.875</v>
      </c>
      <c r="Y90" s="499"/>
      <c r="Z90" s="14">
        <v>0.95833333333333337</v>
      </c>
      <c r="AA90" s="528"/>
    </row>
    <row r="91" spans="2:27" x14ac:dyDescent="0.25">
      <c r="B91" s="9">
        <v>28</v>
      </c>
      <c r="C91" s="90" t="s">
        <v>41</v>
      </c>
      <c r="D91" s="24">
        <v>0.20694444444444446</v>
      </c>
      <c r="E91" s="499"/>
      <c r="F91" s="499"/>
      <c r="G91" s="27">
        <v>0.2902777777777778</v>
      </c>
      <c r="H91" s="499"/>
      <c r="I91" s="27">
        <v>0.37777777777777777</v>
      </c>
      <c r="J91" s="499"/>
      <c r="K91" s="445"/>
      <c r="L91" s="27">
        <v>0.46111111111111108</v>
      </c>
      <c r="M91" s="499"/>
      <c r="N91" s="27">
        <v>0.5444444444444444</v>
      </c>
      <c r="O91" s="499"/>
      <c r="P91" s="499"/>
      <c r="Q91" s="27">
        <v>0.62777777777777777</v>
      </c>
      <c r="R91" s="499"/>
      <c r="S91" s="499"/>
      <c r="T91" s="27">
        <v>0.71111111111111114</v>
      </c>
      <c r="U91" s="499"/>
      <c r="V91" s="14">
        <v>0.7944444444444444</v>
      </c>
      <c r="W91" s="499"/>
      <c r="X91" s="14">
        <v>0.87777777777777777</v>
      </c>
      <c r="Y91" s="499"/>
      <c r="Z91" s="14">
        <v>0.96111111111111114</v>
      </c>
      <c r="AA91" s="528"/>
    </row>
    <row r="92" spans="2:27" x14ac:dyDescent="0.25">
      <c r="B92" s="9">
        <v>32</v>
      </c>
      <c r="C92" s="90" t="s">
        <v>42</v>
      </c>
      <c r="D92" s="24">
        <v>0.21111111111111111</v>
      </c>
      <c r="E92" s="499"/>
      <c r="F92" s="499"/>
      <c r="G92" s="27">
        <v>0.29444444444444445</v>
      </c>
      <c r="H92" s="499"/>
      <c r="I92" s="27">
        <v>0.38194444444444442</v>
      </c>
      <c r="J92" s="499"/>
      <c r="K92" s="446"/>
      <c r="L92" s="27">
        <v>0.46527777777777773</v>
      </c>
      <c r="M92" s="499"/>
      <c r="N92" s="27">
        <v>0.54861111111111105</v>
      </c>
      <c r="O92" s="499"/>
      <c r="P92" s="499"/>
      <c r="Q92" s="27">
        <v>0.63194444444444442</v>
      </c>
      <c r="R92" s="499"/>
      <c r="S92" s="499"/>
      <c r="T92" s="27">
        <v>0.71527777777777779</v>
      </c>
      <c r="U92" s="499"/>
      <c r="V92" s="14">
        <v>0.79861111111111116</v>
      </c>
      <c r="W92" s="499"/>
      <c r="X92" s="14">
        <v>0.88194444444444453</v>
      </c>
      <c r="Y92" s="499"/>
      <c r="Z92" s="14">
        <v>0.96527777777777779</v>
      </c>
      <c r="AA92" s="528"/>
    </row>
    <row r="93" spans="2:27" x14ac:dyDescent="0.25">
      <c r="B93" s="9">
        <v>34</v>
      </c>
      <c r="C93" s="90" t="s">
        <v>43</v>
      </c>
      <c r="D93" s="24">
        <v>0.21319444444444444</v>
      </c>
      <c r="E93" s="499"/>
      <c r="F93" s="499"/>
      <c r="G93" s="27">
        <v>0.29652777777777778</v>
      </c>
      <c r="H93" s="499"/>
      <c r="I93" s="27">
        <v>0.3840277777777778</v>
      </c>
      <c r="J93" s="499"/>
      <c r="K93" s="446"/>
      <c r="L93" s="27">
        <v>0.46736111111111112</v>
      </c>
      <c r="M93" s="499"/>
      <c r="N93" s="27">
        <v>0.55069444444444449</v>
      </c>
      <c r="O93" s="499"/>
      <c r="P93" s="499"/>
      <c r="Q93" s="27">
        <v>0.63402777777777775</v>
      </c>
      <c r="R93" s="499"/>
      <c r="S93" s="499"/>
      <c r="T93" s="27">
        <v>0.71736111111111101</v>
      </c>
      <c r="U93" s="499"/>
      <c r="V93" s="14">
        <v>0.80069444444444438</v>
      </c>
      <c r="W93" s="499"/>
      <c r="X93" s="14">
        <v>0.88402777777777775</v>
      </c>
      <c r="Y93" s="499"/>
      <c r="Z93" s="14">
        <v>0.96736111111111101</v>
      </c>
      <c r="AA93" s="528"/>
    </row>
    <row r="94" spans="2:27" x14ac:dyDescent="0.25">
      <c r="B94" s="9">
        <v>37</v>
      </c>
      <c r="C94" s="90" t="s">
        <v>44</v>
      </c>
      <c r="D94" s="24">
        <v>0.21597222222222223</v>
      </c>
      <c r="E94" s="499"/>
      <c r="F94" s="499"/>
      <c r="G94" s="27">
        <v>0.29930555555555555</v>
      </c>
      <c r="H94" s="499"/>
      <c r="I94" s="27">
        <v>0.38680555555555557</v>
      </c>
      <c r="J94" s="499"/>
      <c r="K94" s="446"/>
      <c r="L94" s="27">
        <v>0.47013888888888888</v>
      </c>
      <c r="M94" s="499"/>
      <c r="N94" s="27">
        <v>0.55347222222222225</v>
      </c>
      <c r="O94" s="499"/>
      <c r="P94" s="499"/>
      <c r="Q94" s="27">
        <v>0.63680555555555551</v>
      </c>
      <c r="R94" s="499"/>
      <c r="S94" s="499"/>
      <c r="T94" s="27">
        <v>0.72013888888888899</v>
      </c>
      <c r="U94" s="499"/>
      <c r="V94" s="14">
        <v>0.80347222222222225</v>
      </c>
      <c r="W94" s="499"/>
      <c r="X94" s="14">
        <v>0.88680555555555562</v>
      </c>
      <c r="Y94" s="499"/>
      <c r="Z94" s="14">
        <v>0.97013888888888899</v>
      </c>
      <c r="AA94" s="528"/>
    </row>
    <row r="95" spans="2:27" x14ac:dyDescent="0.25">
      <c r="B95" s="9">
        <v>40</v>
      </c>
      <c r="C95" s="90" t="s">
        <v>45</v>
      </c>
      <c r="D95" s="24">
        <v>0.21944444444444444</v>
      </c>
      <c r="E95" s="499"/>
      <c r="F95" s="499"/>
      <c r="G95" s="27">
        <v>0.30277777777777776</v>
      </c>
      <c r="H95" s="499"/>
      <c r="I95" s="27">
        <v>0.39027777777777778</v>
      </c>
      <c r="J95" s="499"/>
      <c r="K95" s="447"/>
      <c r="L95" s="27">
        <v>0.47361111111111115</v>
      </c>
      <c r="M95" s="499"/>
      <c r="N95" s="27">
        <v>0.55694444444444446</v>
      </c>
      <c r="O95" s="499"/>
      <c r="P95" s="499"/>
      <c r="Q95" s="27">
        <v>0.64027777777777783</v>
      </c>
      <c r="R95" s="499"/>
      <c r="S95" s="499"/>
      <c r="T95" s="27">
        <v>0.72361111111111109</v>
      </c>
      <c r="U95" s="499"/>
      <c r="V95" s="14">
        <v>0.80694444444444446</v>
      </c>
      <c r="W95" s="499"/>
      <c r="X95" s="14">
        <v>0.89027777777777783</v>
      </c>
      <c r="Y95" s="499"/>
      <c r="Z95" s="14">
        <v>0.97361111111111109</v>
      </c>
      <c r="AA95" s="528"/>
    </row>
    <row r="96" spans="2:27" ht="15.75" thickBot="1" x14ac:dyDescent="0.3">
      <c r="B96" s="11">
        <v>45</v>
      </c>
      <c r="C96" s="91" t="s">
        <v>12</v>
      </c>
      <c r="D96" s="25">
        <v>0.22430555555555556</v>
      </c>
      <c r="E96" s="500"/>
      <c r="F96" s="500"/>
      <c r="G96" s="28">
        <v>0.30763888888888891</v>
      </c>
      <c r="H96" s="500"/>
      <c r="I96" s="28">
        <v>0.39513888888888887</v>
      </c>
      <c r="J96" s="500"/>
      <c r="K96" s="28">
        <v>0.43472222222222223</v>
      </c>
      <c r="L96" s="28">
        <v>0.47847222222222219</v>
      </c>
      <c r="M96" s="500"/>
      <c r="N96" s="28">
        <v>0.56180555555555556</v>
      </c>
      <c r="O96" s="500"/>
      <c r="P96" s="500"/>
      <c r="Q96" s="28">
        <v>0.64513888888888882</v>
      </c>
      <c r="R96" s="500"/>
      <c r="S96" s="500"/>
      <c r="T96" s="28">
        <v>0.7284722222222223</v>
      </c>
      <c r="U96" s="500"/>
      <c r="V96" s="16">
        <v>0.81180555555555556</v>
      </c>
      <c r="W96" s="500"/>
      <c r="X96" s="16">
        <v>0.89513888888888893</v>
      </c>
      <c r="Y96" s="500"/>
      <c r="Z96" s="16">
        <v>0.9784722222222223</v>
      </c>
      <c r="AA96" s="529"/>
    </row>
    <row r="98" spans="2:27" ht="15.75" thickBot="1" x14ac:dyDescent="0.3"/>
    <row r="99" spans="2:27" ht="30.75" thickBot="1" x14ac:dyDescent="0.45">
      <c r="B99" s="469" t="s">
        <v>35</v>
      </c>
      <c r="C99" s="470"/>
      <c r="D99" s="471"/>
      <c r="E99" s="525"/>
      <c r="F99" s="526"/>
      <c r="G99" s="526"/>
      <c r="H99" s="526"/>
      <c r="I99" s="526"/>
      <c r="J99" s="526"/>
      <c r="K99" s="526"/>
      <c r="L99" s="526"/>
      <c r="M99" s="526"/>
      <c r="N99" s="526"/>
      <c r="O99" s="526"/>
      <c r="P99" s="526"/>
      <c r="Q99" s="526"/>
      <c r="R99" s="526"/>
      <c r="S99" s="526"/>
      <c r="T99" s="526"/>
      <c r="U99" s="526"/>
      <c r="V99" s="526"/>
      <c r="W99" s="526"/>
      <c r="X99" s="526"/>
      <c r="Y99" s="526"/>
      <c r="Z99" s="526"/>
      <c r="AA99" s="526"/>
    </row>
    <row r="100" spans="2:27" ht="40.5" customHeight="1" thickBot="1" x14ac:dyDescent="0.3">
      <c r="B100" s="29" t="s">
        <v>0</v>
      </c>
      <c r="C100" s="92" t="s">
        <v>14</v>
      </c>
      <c r="D100" s="22">
        <v>9140</v>
      </c>
      <c r="E100" s="18">
        <v>9200</v>
      </c>
      <c r="F100" s="18">
        <v>9102</v>
      </c>
      <c r="G100" s="18">
        <v>9104</v>
      </c>
      <c r="H100" s="18">
        <v>9204</v>
      </c>
      <c r="I100" s="18">
        <v>9106</v>
      </c>
      <c r="J100" s="18">
        <v>9108</v>
      </c>
      <c r="K100" s="18">
        <v>9208</v>
      </c>
      <c r="L100" s="18">
        <v>9112</v>
      </c>
      <c r="M100" s="18">
        <v>9212</v>
      </c>
      <c r="N100" s="18">
        <v>9116</v>
      </c>
      <c r="O100" s="18">
        <v>9216</v>
      </c>
      <c r="P100" s="18">
        <v>9118</v>
      </c>
      <c r="Q100" s="18">
        <v>9120</v>
      </c>
      <c r="R100" s="18">
        <v>9220</v>
      </c>
      <c r="S100" s="18">
        <v>9124</v>
      </c>
      <c r="T100" s="18">
        <v>9224</v>
      </c>
      <c r="U100" s="18" t="s">
        <v>47</v>
      </c>
      <c r="V100" s="18">
        <v>9128</v>
      </c>
      <c r="W100" s="18">
        <v>9228</v>
      </c>
      <c r="X100" s="18">
        <v>9132</v>
      </c>
      <c r="Y100" s="18">
        <v>9232</v>
      </c>
      <c r="Z100" s="18">
        <v>9136</v>
      </c>
      <c r="AA100" s="32">
        <v>9236</v>
      </c>
    </row>
    <row r="101" spans="2:27" x14ac:dyDescent="0.25">
      <c r="B101" s="33">
        <v>0</v>
      </c>
      <c r="C101" s="93" t="s">
        <v>12</v>
      </c>
      <c r="D101" s="522"/>
      <c r="E101" s="114">
        <v>0.18263888888888891</v>
      </c>
      <c r="F101" s="520"/>
      <c r="G101" s="520"/>
      <c r="H101" s="36">
        <v>0.26597222222222222</v>
      </c>
      <c r="I101" s="520"/>
      <c r="J101" s="520"/>
      <c r="K101" s="36">
        <v>0.35347222222222219</v>
      </c>
      <c r="L101" s="520"/>
      <c r="M101" s="42">
        <v>0.4368055555555555</v>
      </c>
      <c r="N101" s="520"/>
      <c r="O101" s="36">
        <v>0.52013888888888882</v>
      </c>
      <c r="P101" s="520"/>
      <c r="Q101" s="520"/>
      <c r="R101" s="36">
        <v>0.60347222222222219</v>
      </c>
      <c r="S101" s="520"/>
      <c r="T101" s="36">
        <v>0.68680555555555556</v>
      </c>
      <c r="U101" s="36">
        <v>0.73125000000000007</v>
      </c>
      <c r="V101" s="520"/>
      <c r="W101" s="36">
        <v>0.77013888888888893</v>
      </c>
      <c r="X101" s="520"/>
      <c r="Y101" s="44">
        <v>0.8534722222222223</v>
      </c>
      <c r="Z101" s="520"/>
      <c r="AA101" s="45">
        <v>0.93680555555555556</v>
      </c>
    </row>
    <row r="102" spans="2:27" x14ac:dyDescent="0.25">
      <c r="B102" s="30">
        <v>5</v>
      </c>
      <c r="C102" s="94" t="s">
        <v>45</v>
      </c>
      <c r="D102" s="523"/>
      <c r="E102" s="115">
        <v>0.1875</v>
      </c>
      <c r="F102" s="455"/>
      <c r="G102" s="455"/>
      <c r="H102" s="37">
        <v>0.27083333333333331</v>
      </c>
      <c r="I102" s="455"/>
      <c r="J102" s="455"/>
      <c r="K102" s="37">
        <v>0.35833333333333334</v>
      </c>
      <c r="L102" s="455"/>
      <c r="M102" s="40">
        <v>0.44166666666666665</v>
      </c>
      <c r="N102" s="455"/>
      <c r="O102" s="37">
        <v>0.52500000000000002</v>
      </c>
      <c r="P102" s="455"/>
      <c r="Q102" s="455"/>
      <c r="R102" s="37">
        <v>0.60833333333333328</v>
      </c>
      <c r="S102" s="455"/>
      <c r="T102" s="37">
        <v>0.69166666666666676</v>
      </c>
      <c r="U102" s="457"/>
      <c r="V102" s="455"/>
      <c r="W102" s="37">
        <v>0.77500000000000002</v>
      </c>
      <c r="X102" s="455"/>
      <c r="Y102" s="14">
        <v>0.85833333333333339</v>
      </c>
      <c r="Z102" s="455"/>
      <c r="AA102" s="15">
        <v>0.94166666666666676</v>
      </c>
    </row>
    <row r="103" spans="2:27" x14ac:dyDescent="0.25">
      <c r="B103" s="30">
        <v>8</v>
      </c>
      <c r="C103" s="94" t="s">
        <v>44</v>
      </c>
      <c r="D103" s="523"/>
      <c r="E103" s="115">
        <v>0.19097222222222221</v>
      </c>
      <c r="F103" s="455"/>
      <c r="G103" s="455"/>
      <c r="H103" s="37">
        <v>0.27430555555555552</v>
      </c>
      <c r="I103" s="455"/>
      <c r="J103" s="455"/>
      <c r="K103" s="37">
        <v>0.36180555555555555</v>
      </c>
      <c r="L103" s="455"/>
      <c r="M103" s="40">
        <v>0.44513888888888892</v>
      </c>
      <c r="N103" s="455"/>
      <c r="O103" s="37">
        <v>0.52847222222222223</v>
      </c>
      <c r="P103" s="455"/>
      <c r="Q103" s="455"/>
      <c r="R103" s="37">
        <v>0.6118055555555556</v>
      </c>
      <c r="S103" s="455"/>
      <c r="T103" s="37">
        <v>0.69513888888888886</v>
      </c>
      <c r="U103" s="458"/>
      <c r="V103" s="455"/>
      <c r="W103" s="37">
        <v>0.77847222222222223</v>
      </c>
      <c r="X103" s="455"/>
      <c r="Y103" s="14">
        <v>0.8618055555555556</v>
      </c>
      <c r="Z103" s="455"/>
      <c r="AA103" s="15">
        <v>0.94513888888888886</v>
      </c>
    </row>
    <row r="104" spans="2:27" x14ac:dyDescent="0.25">
      <c r="B104" s="30">
        <v>11</v>
      </c>
      <c r="C104" s="94" t="s">
        <v>43</v>
      </c>
      <c r="D104" s="523"/>
      <c r="E104" s="115">
        <v>0.19444444444444445</v>
      </c>
      <c r="F104" s="455"/>
      <c r="G104" s="455"/>
      <c r="H104" s="37">
        <v>0.27777777777777779</v>
      </c>
      <c r="I104" s="455"/>
      <c r="J104" s="455"/>
      <c r="K104" s="37">
        <v>0.36527777777777781</v>
      </c>
      <c r="L104" s="455"/>
      <c r="M104" s="40">
        <v>0.44861111111111113</v>
      </c>
      <c r="N104" s="455"/>
      <c r="O104" s="37">
        <v>0.53194444444444444</v>
      </c>
      <c r="P104" s="455"/>
      <c r="Q104" s="455"/>
      <c r="R104" s="37">
        <v>0.61527777777777781</v>
      </c>
      <c r="S104" s="455"/>
      <c r="T104" s="37">
        <v>0.69861111111111107</v>
      </c>
      <c r="U104" s="458"/>
      <c r="V104" s="455"/>
      <c r="W104" s="37">
        <v>0.78194444444444444</v>
      </c>
      <c r="X104" s="455"/>
      <c r="Y104" s="14">
        <v>0.8652777777777777</v>
      </c>
      <c r="Z104" s="455"/>
      <c r="AA104" s="15">
        <v>0.94861111111111107</v>
      </c>
    </row>
    <row r="105" spans="2:27" x14ac:dyDescent="0.25">
      <c r="B105" s="30">
        <v>13</v>
      </c>
      <c r="C105" s="94" t="s">
        <v>42</v>
      </c>
      <c r="D105" s="523"/>
      <c r="E105" s="115">
        <v>0.19722222222222222</v>
      </c>
      <c r="F105" s="455"/>
      <c r="G105" s="455"/>
      <c r="H105" s="37">
        <v>0.28055555555555556</v>
      </c>
      <c r="I105" s="455"/>
      <c r="J105" s="455"/>
      <c r="K105" s="37">
        <v>0.36805555555555558</v>
      </c>
      <c r="L105" s="455"/>
      <c r="M105" s="40">
        <v>0.4513888888888889</v>
      </c>
      <c r="N105" s="455"/>
      <c r="O105" s="37">
        <v>0.53472222222222221</v>
      </c>
      <c r="P105" s="455"/>
      <c r="Q105" s="455"/>
      <c r="R105" s="37">
        <v>0.61805555555555558</v>
      </c>
      <c r="S105" s="455"/>
      <c r="T105" s="37">
        <v>0.70138888888888884</v>
      </c>
      <c r="U105" s="458"/>
      <c r="V105" s="455"/>
      <c r="W105" s="37">
        <v>0.78472222222222221</v>
      </c>
      <c r="X105" s="455"/>
      <c r="Y105" s="14">
        <v>0.86805555555555547</v>
      </c>
      <c r="Z105" s="455"/>
      <c r="AA105" s="15">
        <v>0.95138888888888884</v>
      </c>
    </row>
    <row r="106" spans="2:27" x14ac:dyDescent="0.25">
      <c r="B106" s="30">
        <v>17</v>
      </c>
      <c r="C106" s="94" t="s">
        <v>41</v>
      </c>
      <c r="D106" s="523"/>
      <c r="E106" s="115">
        <v>0.20069444444444443</v>
      </c>
      <c r="F106" s="455"/>
      <c r="G106" s="455"/>
      <c r="H106" s="37">
        <v>0.28402777777777777</v>
      </c>
      <c r="I106" s="455"/>
      <c r="J106" s="455"/>
      <c r="K106" s="37">
        <v>0.37152777777777773</v>
      </c>
      <c r="L106" s="455"/>
      <c r="M106" s="40">
        <v>0.4548611111111111</v>
      </c>
      <c r="N106" s="455"/>
      <c r="O106" s="37">
        <v>0.53819444444444442</v>
      </c>
      <c r="P106" s="455"/>
      <c r="Q106" s="455"/>
      <c r="R106" s="37">
        <v>0.62152777777777779</v>
      </c>
      <c r="S106" s="455"/>
      <c r="T106" s="37">
        <v>0.70486111111111116</v>
      </c>
      <c r="U106" s="459"/>
      <c r="V106" s="455"/>
      <c r="W106" s="37">
        <v>0.78819444444444453</v>
      </c>
      <c r="X106" s="455"/>
      <c r="Y106" s="14">
        <v>0.87152777777777779</v>
      </c>
      <c r="Z106" s="455"/>
      <c r="AA106" s="15">
        <v>0.95486111111111116</v>
      </c>
    </row>
    <row r="107" spans="2:27" x14ac:dyDescent="0.25">
      <c r="B107" s="30">
        <v>20</v>
      </c>
      <c r="C107" s="94" t="s">
        <v>40</v>
      </c>
      <c r="D107" s="523"/>
      <c r="E107" s="115">
        <v>0.20347222222222219</v>
      </c>
      <c r="F107" s="455"/>
      <c r="G107" s="455"/>
      <c r="H107" s="37">
        <v>0.28680555555555554</v>
      </c>
      <c r="I107" s="455"/>
      <c r="J107" s="455"/>
      <c r="K107" s="37">
        <v>0.3743055555555555</v>
      </c>
      <c r="L107" s="455"/>
      <c r="M107" s="40">
        <v>0.45763888888888887</v>
      </c>
      <c r="N107" s="455"/>
      <c r="O107" s="37">
        <v>0.54097222222222219</v>
      </c>
      <c r="P107" s="455"/>
      <c r="Q107" s="455"/>
      <c r="R107" s="37">
        <v>0.62430555555555556</v>
      </c>
      <c r="S107" s="455"/>
      <c r="T107" s="37">
        <v>0.70763888888888893</v>
      </c>
      <c r="U107" s="37">
        <v>0.74861111111111101</v>
      </c>
      <c r="V107" s="455"/>
      <c r="W107" s="37">
        <v>0.7909722222222223</v>
      </c>
      <c r="X107" s="455"/>
      <c r="Y107" s="14">
        <v>0.87430555555555556</v>
      </c>
      <c r="Z107" s="455"/>
      <c r="AA107" s="15">
        <v>0.95763888888888893</v>
      </c>
    </row>
    <row r="108" spans="2:27" x14ac:dyDescent="0.25">
      <c r="B108" s="30">
        <v>26</v>
      </c>
      <c r="C108" s="94" t="s">
        <v>39</v>
      </c>
      <c r="D108" s="523"/>
      <c r="E108" s="115">
        <v>0.20902777777777778</v>
      </c>
      <c r="F108" s="455"/>
      <c r="G108" s="455"/>
      <c r="H108" s="37">
        <v>0.29236111111111113</v>
      </c>
      <c r="I108" s="455"/>
      <c r="J108" s="455"/>
      <c r="K108" s="37">
        <v>0.37986111111111115</v>
      </c>
      <c r="L108" s="455"/>
      <c r="M108" s="40">
        <v>0.46319444444444446</v>
      </c>
      <c r="N108" s="455"/>
      <c r="O108" s="37">
        <v>0.54652777777777783</v>
      </c>
      <c r="P108" s="455"/>
      <c r="Q108" s="455"/>
      <c r="R108" s="37">
        <v>0.62986111111111109</v>
      </c>
      <c r="S108" s="455"/>
      <c r="T108" s="37">
        <v>0.71319444444444446</v>
      </c>
      <c r="U108" s="457"/>
      <c r="V108" s="455"/>
      <c r="W108" s="37">
        <v>0.79652777777777783</v>
      </c>
      <c r="X108" s="455"/>
      <c r="Y108" s="14">
        <v>0.87986111111111109</v>
      </c>
      <c r="Z108" s="455"/>
      <c r="AA108" s="15">
        <v>0.96319444444444446</v>
      </c>
    </row>
    <row r="109" spans="2:27" x14ac:dyDescent="0.25">
      <c r="B109" s="30">
        <v>27</v>
      </c>
      <c r="C109" s="94" t="s">
        <v>38</v>
      </c>
      <c r="D109" s="523"/>
      <c r="E109" s="115"/>
      <c r="F109" s="455"/>
      <c r="G109" s="455"/>
      <c r="H109" s="39"/>
      <c r="I109" s="455"/>
      <c r="J109" s="455"/>
      <c r="K109" s="39"/>
      <c r="L109" s="455"/>
      <c r="M109" s="40"/>
      <c r="N109" s="455"/>
      <c r="O109" s="37"/>
      <c r="P109" s="455"/>
      <c r="Q109" s="455"/>
      <c r="R109" s="39"/>
      <c r="S109" s="455"/>
      <c r="T109" s="39"/>
      <c r="U109" s="458"/>
      <c r="V109" s="455"/>
      <c r="W109" s="37"/>
      <c r="X109" s="455"/>
      <c r="Y109" s="10"/>
      <c r="Z109" s="455"/>
      <c r="AA109" s="20"/>
    </row>
    <row r="110" spans="2:27" x14ac:dyDescent="0.25">
      <c r="B110" s="30">
        <v>28</v>
      </c>
      <c r="C110" s="94" t="s">
        <v>37</v>
      </c>
      <c r="D110" s="523"/>
      <c r="E110" s="115">
        <v>0.21180555555555555</v>
      </c>
      <c r="F110" s="455"/>
      <c r="G110" s="455"/>
      <c r="H110" s="37">
        <v>0.2951388888888889</v>
      </c>
      <c r="I110" s="455"/>
      <c r="J110" s="455"/>
      <c r="K110" s="37">
        <v>0.38263888888888892</v>
      </c>
      <c r="L110" s="455"/>
      <c r="M110" s="40">
        <v>0.46597222222222223</v>
      </c>
      <c r="N110" s="455"/>
      <c r="O110" s="37">
        <v>0.5493055555555556</v>
      </c>
      <c r="P110" s="455"/>
      <c r="Q110" s="455"/>
      <c r="R110" s="37">
        <v>0.63263888888888886</v>
      </c>
      <c r="S110" s="455"/>
      <c r="T110" s="37">
        <v>0.71597222222222223</v>
      </c>
      <c r="U110" s="458"/>
      <c r="V110" s="455"/>
      <c r="W110" s="37">
        <v>0.7993055555555556</v>
      </c>
      <c r="X110" s="455"/>
      <c r="Y110" s="14">
        <v>0.88263888888888886</v>
      </c>
      <c r="Z110" s="455"/>
      <c r="AA110" s="15">
        <v>0.96597222222222223</v>
      </c>
    </row>
    <row r="111" spans="2:27" x14ac:dyDescent="0.25">
      <c r="B111" s="30">
        <v>31</v>
      </c>
      <c r="C111" s="94" t="s">
        <v>36</v>
      </c>
      <c r="D111" s="524"/>
      <c r="E111" s="115">
        <v>0.21458333333333335</v>
      </c>
      <c r="F111" s="521"/>
      <c r="G111" s="521"/>
      <c r="H111" s="37">
        <v>0.29791666666666666</v>
      </c>
      <c r="I111" s="521"/>
      <c r="J111" s="521"/>
      <c r="K111" s="37">
        <v>0.38541666666666669</v>
      </c>
      <c r="L111" s="521"/>
      <c r="M111" s="40">
        <v>0.46875</v>
      </c>
      <c r="N111" s="521"/>
      <c r="O111" s="37">
        <v>0.55208333333333337</v>
      </c>
      <c r="P111" s="521"/>
      <c r="Q111" s="521"/>
      <c r="R111" s="37">
        <v>0.63541666666666663</v>
      </c>
      <c r="S111" s="521"/>
      <c r="T111" s="37">
        <v>0.71875</v>
      </c>
      <c r="U111" s="459"/>
      <c r="V111" s="521"/>
      <c r="W111" s="37">
        <v>0.80208333333333337</v>
      </c>
      <c r="X111" s="521"/>
      <c r="Y111" s="14">
        <v>0.88541666666666663</v>
      </c>
      <c r="Z111" s="521"/>
      <c r="AA111" s="15">
        <v>0.96875</v>
      </c>
    </row>
    <row r="112" spans="2:27" x14ac:dyDescent="0.25">
      <c r="B112" s="30">
        <v>35</v>
      </c>
      <c r="C112" s="94" t="s">
        <v>16</v>
      </c>
      <c r="D112" s="34">
        <v>0.20833333333333334</v>
      </c>
      <c r="E112" s="40">
        <v>0.21805555555555556</v>
      </c>
      <c r="F112" s="37">
        <v>0.25</v>
      </c>
      <c r="G112" s="37">
        <v>0.29166666666666669</v>
      </c>
      <c r="H112" s="37">
        <v>0.30138888888888887</v>
      </c>
      <c r="I112" s="37">
        <v>0.33333333333333331</v>
      </c>
      <c r="J112" s="37">
        <v>0.375</v>
      </c>
      <c r="K112" s="37">
        <v>0.3888888888888889</v>
      </c>
      <c r="L112" s="37">
        <v>0.45833333333333331</v>
      </c>
      <c r="M112" s="40">
        <v>0.47222222222222227</v>
      </c>
      <c r="N112" s="37">
        <v>0.54166666666666663</v>
      </c>
      <c r="O112" s="37">
        <v>0.55555555555555558</v>
      </c>
      <c r="P112" s="37">
        <v>0.58333333333333337</v>
      </c>
      <c r="Q112" s="37">
        <v>0.625</v>
      </c>
      <c r="R112" s="37">
        <v>0.63888888888888895</v>
      </c>
      <c r="S112" s="37">
        <v>0.70833333333333337</v>
      </c>
      <c r="T112" s="37">
        <v>0.72222222222222221</v>
      </c>
      <c r="U112" s="37">
        <v>0.76111111111111107</v>
      </c>
      <c r="V112" s="37">
        <v>0.79166666666666663</v>
      </c>
      <c r="W112" s="37">
        <v>0.80555555555555547</v>
      </c>
      <c r="X112" s="14">
        <v>0.875</v>
      </c>
      <c r="Y112" s="14">
        <v>0.88888888888888884</v>
      </c>
      <c r="Z112" s="14">
        <v>0.95833333333333337</v>
      </c>
      <c r="AA112" s="15">
        <v>0.97222222222222221</v>
      </c>
    </row>
    <row r="113" spans="2:27" x14ac:dyDescent="0.25">
      <c r="B113" s="30"/>
      <c r="C113" s="94" t="s">
        <v>16</v>
      </c>
      <c r="D113" s="34">
        <v>0.20972222222222223</v>
      </c>
      <c r="E113" s="40">
        <v>0.21944444444444444</v>
      </c>
      <c r="F113" s="37">
        <v>0.25138888888888888</v>
      </c>
      <c r="G113" s="37">
        <v>0.29305555555555557</v>
      </c>
      <c r="H113" s="37">
        <v>0.30277777777777776</v>
      </c>
      <c r="I113" s="37">
        <v>0.3347222222222222</v>
      </c>
      <c r="J113" s="37">
        <v>0.37638888888888888</v>
      </c>
      <c r="K113" s="37">
        <v>0.39027777777777778</v>
      </c>
      <c r="L113" s="37">
        <v>0.4597222222222222</v>
      </c>
      <c r="M113" s="40">
        <v>0.47361111111111115</v>
      </c>
      <c r="N113" s="37">
        <v>0.54305555555555551</v>
      </c>
      <c r="O113" s="37">
        <v>0.55694444444444446</v>
      </c>
      <c r="P113" s="37">
        <v>0.58472222222222225</v>
      </c>
      <c r="Q113" s="37">
        <v>0.62638888888888888</v>
      </c>
      <c r="R113" s="37">
        <v>0.64027777777777783</v>
      </c>
      <c r="S113" s="37">
        <v>0.70972222222222225</v>
      </c>
      <c r="T113" s="37">
        <v>0.72361111111111109</v>
      </c>
      <c r="U113" s="37">
        <v>0.76180555555555562</v>
      </c>
      <c r="V113" s="37">
        <v>0.79305555555555562</v>
      </c>
      <c r="W113" s="37">
        <v>0.80694444444444446</v>
      </c>
      <c r="X113" s="14">
        <v>0.87638888888888899</v>
      </c>
      <c r="Y113" s="14">
        <v>0.89027777777777783</v>
      </c>
      <c r="Z113" s="14">
        <v>0.95972222222222225</v>
      </c>
      <c r="AA113" s="15">
        <v>0.97361111111111109</v>
      </c>
    </row>
    <row r="114" spans="2:27" x14ac:dyDescent="0.25">
      <c r="B114" s="30">
        <v>41</v>
      </c>
      <c r="C114" s="94" t="s">
        <v>15</v>
      </c>
      <c r="D114" s="34">
        <v>0.21388888888888891</v>
      </c>
      <c r="E114" s="40">
        <v>0.22361111111111109</v>
      </c>
      <c r="F114" s="37">
        <v>0.25555555555555559</v>
      </c>
      <c r="G114" s="37">
        <v>0.29722222222222222</v>
      </c>
      <c r="H114" s="37">
        <v>0.30694444444444441</v>
      </c>
      <c r="I114" s="37">
        <v>0.33888888888888885</v>
      </c>
      <c r="J114" s="37">
        <v>0.38055555555555554</v>
      </c>
      <c r="K114" s="37">
        <v>0.39444444444444443</v>
      </c>
      <c r="L114" s="37">
        <v>0.46388888888888885</v>
      </c>
      <c r="M114" s="40">
        <v>0.4777777777777778</v>
      </c>
      <c r="N114" s="37">
        <v>0.54722222222222217</v>
      </c>
      <c r="O114" s="37">
        <v>0.56111111111111112</v>
      </c>
      <c r="P114" s="37">
        <v>0.58888888888888891</v>
      </c>
      <c r="Q114" s="37">
        <v>0.63055555555555554</v>
      </c>
      <c r="R114" s="37">
        <v>0.64444444444444449</v>
      </c>
      <c r="S114" s="37">
        <v>0.71388888888888891</v>
      </c>
      <c r="T114" s="37">
        <v>0.72777777777777775</v>
      </c>
      <c r="U114" s="37"/>
      <c r="V114" s="37">
        <v>0.79722222222222217</v>
      </c>
      <c r="W114" s="37">
        <v>0.81111111111111101</v>
      </c>
      <c r="X114" s="14">
        <v>0.88055555555555554</v>
      </c>
      <c r="Y114" s="14">
        <v>0.89444444444444438</v>
      </c>
      <c r="Z114" s="14">
        <v>0.96388888888888891</v>
      </c>
      <c r="AA114" s="15">
        <v>0.97777777777777775</v>
      </c>
    </row>
    <row r="115" spans="2:27" ht="15.75" thickBot="1" x14ac:dyDescent="0.3">
      <c r="B115" s="31">
        <v>45</v>
      </c>
      <c r="C115" s="95" t="s">
        <v>10</v>
      </c>
      <c r="D115" s="35">
        <v>0.21736111111111112</v>
      </c>
      <c r="E115" s="41">
        <v>0.22708333333333333</v>
      </c>
      <c r="F115" s="38">
        <v>0.2590277777777778</v>
      </c>
      <c r="G115" s="38">
        <v>0.30069444444444443</v>
      </c>
      <c r="H115" s="38">
        <v>0.31041666666666667</v>
      </c>
      <c r="I115" s="38">
        <v>0.34236111111111112</v>
      </c>
      <c r="J115" s="38">
        <v>0.3840277777777778</v>
      </c>
      <c r="K115" s="38">
        <v>0.3979166666666667</v>
      </c>
      <c r="L115" s="38">
        <v>0.46736111111111112</v>
      </c>
      <c r="M115" s="41">
        <v>0.48125000000000001</v>
      </c>
      <c r="N115" s="38">
        <v>0.55069444444444449</v>
      </c>
      <c r="O115" s="38">
        <v>0.56458333333333333</v>
      </c>
      <c r="P115" s="38">
        <v>0.59236111111111112</v>
      </c>
      <c r="Q115" s="38">
        <v>0.63402777777777775</v>
      </c>
      <c r="R115" s="38">
        <v>0.6479166666666667</v>
      </c>
      <c r="S115" s="38">
        <v>0.71597222222222223</v>
      </c>
      <c r="T115" s="38">
        <v>0.73125000000000007</v>
      </c>
      <c r="U115" s="38">
        <v>0.76874999999999993</v>
      </c>
      <c r="V115" s="38">
        <v>0.80069444444444438</v>
      </c>
      <c r="W115" s="38">
        <v>0.81458333333333333</v>
      </c>
      <c r="X115" s="16">
        <v>0.88402777777777775</v>
      </c>
      <c r="Y115" s="16">
        <v>0.8979166666666667</v>
      </c>
      <c r="Z115" s="16">
        <v>0.96736111111111101</v>
      </c>
      <c r="AA115" s="17">
        <v>0.98125000000000007</v>
      </c>
    </row>
    <row r="117" spans="2:27" x14ac:dyDescent="0.25">
      <c r="E117" s="61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</row>
  </sheetData>
  <mergeCells count="52">
    <mergeCell ref="O86:O96"/>
    <mergeCell ref="P86:P96"/>
    <mergeCell ref="L101:L111"/>
    <mergeCell ref="N101:N111"/>
    <mergeCell ref="P101:P111"/>
    <mergeCell ref="Z101:Z111"/>
    <mergeCell ref="V101:V111"/>
    <mergeCell ref="X101:X111"/>
    <mergeCell ref="B80:D80"/>
    <mergeCell ref="F101:F111"/>
    <mergeCell ref="G101:G111"/>
    <mergeCell ref="I101:I111"/>
    <mergeCell ref="B99:D99"/>
    <mergeCell ref="D101:D111"/>
    <mergeCell ref="J101:J111"/>
    <mergeCell ref="E99:AA99"/>
    <mergeCell ref="Q101:Q111"/>
    <mergeCell ref="AA86:AA96"/>
    <mergeCell ref="E86:E96"/>
    <mergeCell ref="F86:F96"/>
    <mergeCell ref="H86:H96"/>
    <mergeCell ref="S101:S111"/>
    <mergeCell ref="R86:R96"/>
    <mergeCell ref="S86:S96"/>
    <mergeCell ref="U86:U96"/>
    <mergeCell ref="W86:W96"/>
    <mergeCell ref="U102:U106"/>
    <mergeCell ref="U108:U111"/>
    <mergeCell ref="Y86:Y96"/>
    <mergeCell ref="E80:AA80"/>
    <mergeCell ref="O27:O28"/>
    <mergeCell ref="L27:L28"/>
    <mergeCell ref="Q29:Q30"/>
    <mergeCell ref="Q31:Q32"/>
    <mergeCell ref="P27:Q27"/>
    <mergeCell ref="P28:Q28"/>
    <mergeCell ref="M27:N27"/>
    <mergeCell ref="M28:N28"/>
    <mergeCell ref="N29:N30"/>
    <mergeCell ref="N31:N32"/>
    <mergeCell ref="J86:J96"/>
    <mergeCell ref="K91:K95"/>
    <mergeCell ref="K86:K89"/>
    <mergeCell ref="M86:M96"/>
    <mergeCell ref="L4:L5"/>
    <mergeCell ref="L3:M3"/>
    <mergeCell ref="L22:M22"/>
    <mergeCell ref="L23:L24"/>
    <mergeCell ref="L13:M13"/>
    <mergeCell ref="L14:L15"/>
    <mergeCell ref="L17:M17"/>
    <mergeCell ref="L18:L19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Z45"/>
  <sheetViews>
    <sheetView zoomScale="80" zoomScaleNormal="80" workbookViewId="0">
      <selection activeCell="F28" sqref="F28"/>
    </sheetView>
  </sheetViews>
  <sheetFormatPr defaultRowHeight="15" x14ac:dyDescent="0.25"/>
  <cols>
    <col min="1" max="1" width="2.28515625" style="245" customWidth="1"/>
    <col min="2" max="2" width="6.28515625" style="245" customWidth="1"/>
    <col min="3" max="3" width="45.42578125" style="245" customWidth="1"/>
    <col min="4" max="9" width="20.7109375" style="246" customWidth="1"/>
    <col min="10" max="18" width="20.7109375" style="245" customWidth="1"/>
    <col min="19" max="19" width="22.5703125" style="245" customWidth="1"/>
    <col min="20" max="16384" width="9.140625" style="245"/>
  </cols>
  <sheetData>
    <row r="1" spans="2:25" ht="6.75" customHeight="1" thickBot="1" x14ac:dyDescent="0.3"/>
    <row r="2" spans="2:25" ht="30.75" thickBot="1" x14ac:dyDescent="0.45">
      <c r="B2" s="392" t="s">
        <v>13</v>
      </c>
      <c r="C2" s="393"/>
    </row>
    <row r="3" spans="2:25" ht="16.5" thickBot="1" x14ac:dyDescent="0.3">
      <c r="B3" s="255" t="s">
        <v>0</v>
      </c>
      <c r="C3" s="256" t="s">
        <v>87</v>
      </c>
      <c r="D3" s="286" t="s">
        <v>138</v>
      </c>
      <c r="E3" s="288" t="s">
        <v>139</v>
      </c>
      <c r="F3" s="288" t="s">
        <v>138</v>
      </c>
      <c r="G3" s="288" t="s">
        <v>139</v>
      </c>
      <c r="H3" s="288" t="s">
        <v>139</v>
      </c>
      <c r="I3" s="288" t="s">
        <v>139</v>
      </c>
      <c r="J3" s="288" t="s">
        <v>139</v>
      </c>
      <c r="K3" s="288" t="s">
        <v>138</v>
      </c>
      <c r="L3" s="288" t="s">
        <v>139</v>
      </c>
      <c r="M3" s="288" t="s">
        <v>138</v>
      </c>
      <c r="N3" s="288" t="s">
        <v>139</v>
      </c>
      <c r="O3" s="288" t="s">
        <v>138</v>
      </c>
      <c r="P3" s="288" t="s">
        <v>139</v>
      </c>
      <c r="Q3" s="288" t="s">
        <v>139</v>
      </c>
      <c r="R3" s="289" t="s">
        <v>139</v>
      </c>
      <c r="S3" s="259"/>
      <c r="T3" s="259"/>
      <c r="U3" s="259"/>
      <c r="V3" s="259"/>
      <c r="W3" s="259"/>
      <c r="X3" s="259"/>
      <c r="Y3" s="259"/>
    </row>
    <row r="4" spans="2:25" x14ac:dyDescent="0.25">
      <c r="B4" s="260">
        <v>0</v>
      </c>
      <c r="C4" s="261" t="str">
        <f>C43</f>
        <v>Prešov</v>
      </c>
      <c r="D4" s="367">
        <f>'PDO trať 193'!E15</f>
        <v>0.16319444444444445</v>
      </c>
      <c r="E4" s="346">
        <f>'PDO trať 193'!F15</f>
        <v>0.20486111111111113</v>
      </c>
      <c r="F4" s="346">
        <f>'PDO trať 193'!G15</f>
        <v>0.24652777777777779</v>
      </c>
      <c r="G4" s="346">
        <f>'PDO trať 193'!H15</f>
        <v>0.28819444444444448</v>
      </c>
      <c r="H4" s="346">
        <f>'PDO trať 193'!I15</f>
        <v>0.37152777777777773</v>
      </c>
      <c r="I4" s="346">
        <f>'PDO trať 193'!J15</f>
        <v>0.4548611111111111</v>
      </c>
      <c r="J4" s="346">
        <f>'PDO trať 193'!L15</f>
        <v>0.53819444444444442</v>
      </c>
      <c r="K4" s="346">
        <f>'PDO trať 193'!M15</f>
        <v>0.57986111111111105</v>
      </c>
      <c r="L4" s="346">
        <f>'PDO trať 193'!N15</f>
        <v>0.62152777777777779</v>
      </c>
      <c r="M4" s="346">
        <f>'PDO trať 193'!O15</f>
        <v>0.66319444444444442</v>
      </c>
      <c r="N4" s="346">
        <f>'PDO trať 193'!P15</f>
        <v>0.70486111111111116</v>
      </c>
      <c r="O4" s="346">
        <f>'PDO trať 193'!Q15</f>
        <v>0.74652777777777779</v>
      </c>
      <c r="P4" s="346">
        <f>'PDO trať 193'!R15</f>
        <v>0.78819444444444453</v>
      </c>
      <c r="Q4" s="346">
        <f>'PDO trať 193'!S15</f>
        <v>0.87152777777777779</v>
      </c>
      <c r="R4" s="363">
        <f>'PDO trať 193'!T15</f>
        <v>0.95486111111111116</v>
      </c>
      <c r="S4" s="262"/>
      <c r="T4" s="251"/>
      <c r="U4" s="262"/>
      <c r="V4" s="263"/>
      <c r="W4" s="263"/>
      <c r="X4" s="263"/>
      <c r="Y4" s="263"/>
    </row>
    <row r="5" spans="2:25" x14ac:dyDescent="0.25">
      <c r="B5" s="264">
        <v>4</v>
      </c>
      <c r="C5" s="265" t="str">
        <f>C42</f>
        <v>Šarišské Lúky</v>
      </c>
      <c r="D5" s="358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6"/>
      <c r="S5" s="266"/>
      <c r="T5" s="267"/>
      <c r="U5" s="263"/>
      <c r="V5" s="263"/>
      <c r="W5" s="263"/>
      <c r="X5" s="263"/>
      <c r="Y5" s="263"/>
    </row>
    <row r="6" spans="2:25" x14ac:dyDescent="0.25">
      <c r="B6" s="264"/>
      <c r="C6" s="265" t="str">
        <f>C41</f>
        <v>Šarišské Lúky</v>
      </c>
      <c r="D6" s="358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6"/>
      <c r="S6" s="266"/>
      <c r="T6" s="267"/>
      <c r="U6" s="263"/>
      <c r="V6" s="263"/>
      <c r="W6" s="263"/>
      <c r="X6" s="263"/>
      <c r="Y6" s="263"/>
    </row>
    <row r="7" spans="2:25" x14ac:dyDescent="0.25">
      <c r="B7" s="264">
        <v>10</v>
      </c>
      <c r="C7" s="265" t="str">
        <f>C40</f>
        <v>Kapušany pri Prešove</v>
      </c>
      <c r="D7" s="358">
        <f>D4+(('193 - S projektom'!D$7-'193 - S projektom'!D$4)/('193 - S projektom'!D$15-'193 - S projektom'!D$4))*(D$15-D$4)-"0:00:07"</f>
        <v>0.17152688746438746</v>
      </c>
      <c r="E7" s="354">
        <f>E4+(('193 - S projektom'!E$7-'193 - S projektom'!E$4)/('193 - S projektom'!E$15-'193 - S projektom'!E$4))*(E$15-E$4)-"0:00:07"</f>
        <v>0.21319355413105415</v>
      </c>
      <c r="F7" s="354">
        <f>F4+(('193 - S projektom'!F$7-'193 - S projektom'!F$4)/('193 - S projektom'!F$15-'193 - S projektom'!F$4))*(F$15-F$4)-"0:00:07"</f>
        <v>0.25486022079772086</v>
      </c>
      <c r="G7" s="354">
        <f>G4+(('193 - S projektom'!G$7-'193 - S projektom'!G$4)/('193 - S projektom'!G$15-'193 - S projektom'!G$4))*(G$15-G$4)-"0:00:07"</f>
        <v>0.29652688746438755</v>
      </c>
      <c r="H7" s="354">
        <f>H4+(('193 - S projektom'!H$7-'193 - S projektom'!H$4)/('193 - S projektom'!H$15-'193 - S projektom'!H$4))*(H$15-H$4)-"0:00:07"</f>
        <v>0.3798602207977208</v>
      </c>
      <c r="I7" s="354">
        <f>I4+(('193 - S projektom'!I$7-'193 - S projektom'!I$4)/('193 - S projektom'!I$15-'193 - S projektom'!I$4))*(I$15-I$4)-"0:00:07"</f>
        <v>0.46319355413105417</v>
      </c>
      <c r="J7" s="354">
        <f>J4+(('193 - S projektom'!J$7-'193 - S projektom'!J$4)/('193 - S projektom'!J$15-'193 - S projektom'!J$4))*(J$15-J$4)-"0:00:07"</f>
        <v>0.54652688746438749</v>
      </c>
      <c r="K7" s="354">
        <f>K4+(('193 - S projektom'!K$7-'193 - S projektom'!K$4)/('193 - S projektom'!K$15-'193 - S projektom'!K$4))*(K$15-K$4)-"0:00:07"</f>
        <v>0.58819355413105401</v>
      </c>
      <c r="L7" s="354">
        <f>L4+(('193 - S projektom'!L$7-'193 - S projektom'!L$4)/('193 - S projektom'!L$15-'193 - S projektom'!L$4))*(L$15-L$4)-"0:00:07"</f>
        <v>0.62986022079772075</v>
      </c>
      <c r="M7" s="354">
        <f>M4+(('193 - S projektom'!M$7-'193 - S projektom'!M$4)/('193 - S projektom'!M$15-'193 - S projektom'!M$4))*(M$15-M$4)-"0:00:07"</f>
        <v>0.67152688746438749</v>
      </c>
      <c r="N7" s="354">
        <f>N4+(('193 - S projektom'!N$7-'193 - S projektom'!N$4)/('193 - S projektom'!N$15-'193 - S projektom'!N$4))*(N$15-N$4)-"0:00:07"</f>
        <v>0.71319355413105423</v>
      </c>
      <c r="O7" s="354">
        <f>O4+(('193 - S projektom'!O$7-'193 - S projektom'!O$4)/('193 - S projektom'!O$15-'193 - S projektom'!O$4))*(O$15-O$4)-"0:00:07"</f>
        <v>0.75486022079772075</v>
      </c>
      <c r="P7" s="354">
        <f>P4+(('193 - S projektom'!P$7-'193 - S projektom'!P$4)/('193 - S projektom'!P$15-'193 - S projektom'!P$4))*(P$15-P$4)-"0:00:07"</f>
        <v>0.79652688746438749</v>
      </c>
      <c r="Q7" s="354">
        <f>Q4+(('193 - S projektom'!Q$7-'193 - S projektom'!Q$4)/('193 - S projektom'!Q$15-'193 - S projektom'!Q$4))*(Q$15-Q$4)-"0:00:07"</f>
        <v>0.87986022079772075</v>
      </c>
      <c r="R7" s="356">
        <f>R4+(('193 - S projektom'!R$7-'193 - S projektom'!R$4)/('193 - S projektom'!R$15-'193 - S projektom'!R$4))*(R$15-R$4)-"0:00:07"</f>
        <v>0.96319355413105423</v>
      </c>
      <c r="S7" s="266"/>
      <c r="T7" s="267"/>
      <c r="U7" s="263"/>
      <c r="V7" s="263"/>
      <c r="W7" s="263"/>
      <c r="X7" s="263"/>
      <c r="Y7" s="263"/>
    </row>
    <row r="8" spans="2:25" x14ac:dyDescent="0.25">
      <c r="B8" s="264"/>
      <c r="C8" s="265" t="str">
        <f>C39</f>
        <v>Kapušany pri Prešove</v>
      </c>
      <c r="D8" s="358">
        <f>D7+(('193 - S projektom'!D$8-'193 - S projektom'!D$7)/('193 - S projektom'!D$15-'193 - S projektom'!D$4))*(D$15-D$4)-"0:00:05"</f>
        <v>0.17186965811965813</v>
      </c>
      <c r="E8" s="354">
        <f>E7+(('193 - S projektom'!E$8-'193 - S projektom'!E$7)/('193 - S projektom'!E$15-'193 - S projektom'!E$4))*(E$15-E$4)-"0:00:05"</f>
        <v>0.21353632478632481</v>
      </c>
      <c r="F8" s="354">
        <f>F7+(('193 - S projektom'!F$8-'193 - S projektom'!F$7)/('193 - S projektom'!F$15-'193 - S projektom'!F$4))*(F$15-F$4)-"0:00:05"</f>
        <v>0.25520299145299152</v>
      </c>
      <c r="G8" s="354">
        <f>G7+(('193 - S projektom'!G$8-'193 - S projektom'!G$7)/('193 - S projektom'!G$15-'193 - S projektom'!G$4))*(G$15-G$4)-"0:00:05"</f>
        <v>0.29686965811965821</v>
      </c>
      <c r="H8" s="354">
        <f>H7+(('193 - S projektom'!H$8-'193 - S projektom'!H$7)/('193 - S projektom'!H$15-'193 - S projektom'!H$4))*(H$15-H$4)-"0:00:05"</f>
        <v>0.38020299145299147</v>
      </c>
      <c r="I8" s="354">
        <f>I7+(('193 - S projektom'!I$8-'193 - S projektom'!I$7)/('193 - S projektom'!I$15-'193 - S projektom'!I$4))*(I$15-I$4)-"0:00:05"</f>
        <v>0.46353632478632484</v>
      </c>
      <c r="J8" s="354">
        <f>J7+(('193 - S projektom'!J$8-'193 - S projektom'!J$7)/('193 - S projektom'!J$15-'193 - S projektom'!J$4))*(J$15-J$4)-"0:00:05"</f>
        <v>0.54686965811965815</v>
      </c>
      <c r="K8" s="354">
        <f>K7+(('193 - S projektom'!K$8-'193 - S projektom'!K$7)/('193 - S projektom'!K$15-'193 - S projektom'!K$4))*(K$15-K$4)-"0:00:05"</f>
        <v>0.58853632478632467</v>
      </c>
      <c r="L8" s="354">
        <f>L7+(('193 - S projektom'!L$8-'193 - S projektom'!L$7)/('193 - S projektom'!L$15-'193 - S projektom'!L$4))*(L$15-L$4)-"0:00:05"</f>
        <v>0.63020299145299141</v>
      </c>
      <c r="M8" s="354">
        <f>M7+(('193 - S projektom'!M$8-'193 - S projektom'!M$7)/('193 - S projektom'!M$15-'193 - S projektom'!M$4))*(M$15-M$4)-"0:00:05"</f>
        <v>0.67186965811965815</v>
      </c>
      <c r="N8" s="354">
        <f>N7+(('193 - S projektom'!N$8-'193 - S projektom'!N$7)/('193 - S projektom'!N$15-'193 - S projektom'!N$4))*(N$15-N$4)-"0:00:05"</f>
        <v>0.71353632478632489</v>
      </c>
      <c r="O8" s="354">
        <f>O7+(('193 - S projektom'!O$8-'193 - S projektom'!O$7)/('193 - S projektom'!O$15-'193 - S projektom'!O$4))*(O$15-O$4)-"0:00:05"</f>
        <v>0.75520299145299141</v>
      </c>
      <c r="P8" s="354">
        <f>P7+(('193 - S projektom'!P$8-'193 - S projektom'!P$7)/('193 - S projektom'!P$15-'193 - S projektom'!P$4))*(P$15-P$4)-"0:00:05"</f>
        <v>0.79686965811965815</v>
      </c>
      <c r="Q8" s="354">
        <f>Q7+(('193 - S projektom'!Q$8-'193 - S projektom'!Q$7)/('193 - S projektom'!Q$15-'193 - S projektom'!Q$4))*(Q$15-Q$4)-"0:00:05"</f>
        <v>0.88020299145299141</v>
      </c>
      <c r="R8" s="356">
        <f>R7+(('193 - S projektom'!R$8-'193 - S projektom'!R$7)/('193 - S projektom'!R$15-'193 - S projektom'!R$4))*(R$15-R$4)-"0:00:05"</f>
        <v>0.96353632478632489</v>
      </c>
      <c r="S8" s="266"/>
      <c r="T8" s="267"/>
      <c r="U8" s="263"/>
      <c r="V8" s="263"/>
      <c r="W8" s="263"/>
      <c r="X8" s="263"/>
      <c r="Y8" s="263"/>
    </row>
    <row r="9" spans="2:25" x14ac:dyDescent="0.25">
      <c r="B9" s="264">
        <v>17</v>
      </c>
      <c r="C9" s="265" t="str">
        <f>C38</f>
        <v>Lipníky</v>
      </c>
      <c r="D9" s="358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6"/>
      <c r="S9" s="266"/>
      <c r="T9" s="267"/>
      <c r="U9" s="263"/>
      <c r="V9" s="263"/>
      <c r="W9" s="263"/>
      <c r="X9" s="263"/>
      <c r="Y9" s="263"/>
    </row>
    <row r="10" spans="2:25" x14ac:dyDescent="0.25">
      <c r="B10" s="264"/>
      <c r="C10" s="265" t="str">
        <f>C37</f>
        <v>Lipníky</v>
      </c>
      <c r="D10" s="358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6"/>
      <c r="S10" s="266"/>
      <c r="T10" s="267"/>
      <c r="U10" s="263"/>
      <c r="V10" s="263"/>
      <c r="W10" s="263"/>
      <c r="X10" s="263"/>
      <c r="Y10" s="263"/>
    </row>
    <row r="11" spans="2:25" x14ac:dyDescent="0.25">
      <c r="B11" s="264">
        <v>27</v>
      </c>
      <c r="C11" s="265" t="str">
        <f>C36</f>
        <v xml:space="preserve">Hanušovce nad Topľou </v>
      </c>
      <c r="D11" s="358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6"/>
      <c r="S11" s="266"/>
      <c r="T11" s="267"/>
      <c r="U11" s="263"/>
      <c r="V11" s="263"/>
      <c r="W11" s="263"/>
      <c r="X11" s="263"/>
      <c r="Y11" s="263"/>
    </row>
    <row r="12" spans="2:25" x14ac:dyDescent="0.25">
      <c r="B12" s="264"/>
      <c r="C12" s="265" t="str">
        <f>C35</f>
        <v xml:space="preserve">Hanušovce nad Topľou </v>
      </c>
      <c r="D12" s="358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6"/>
      <c r="S12" s="266"/>
      <c r="T12" s="267"/>
      <c r="U12" s="263"/>
      <c r="V12" s="263"/>
      <c r="W12" s="263"/>
      <c r="X12" s="263"/>
      <c r="Y12" s="263"/>
    </row>
    <row r="13" spans="2:25" x14ac:dyDescent="0.25">
      <c r="B13" s="264">
        <v>32</v>
      </c>
      <c r="C13" s="265" t="str">
        <f>C34</f>
        <v>Čierne nad Topľou</v>
      </c>
      <c r="D13" s="358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6"/>
      <c r="S13" s="266"/>
      <c r="T13" s="267"/>
      <c r="U13" s="263"/>
      <c r="V13" s="263"/>
      <c r="W13" s="263"/>
      <c r="X13" s="263"/>
      <c r="Y13" s="263"/>
    </row>
    <row r="14" spans="2:25" x14ac:dyDescent="0.25">
      <c r="B14" s="264"/>
      <c r="C14" s="265" t="str">
        <f>C33</f>
        <v>Čierne nad Topľou</v>
      </c>
      <c r="D14" s="358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6"/>
      <c r="S14" s="266"/>
      <c r="T14" s="267"/>
      <c r="U14" s="263"/>
      <c r="V14" s="263"/>
      <c r="W14" s="263"/>
      <c r="X14" s="263"/>
      <c r="Y14" s="263"/>
    </row>
    <row r="15" spans="2:25" x14ac:dyDescent="0.25">
      <c r="B15" s="264">
        <v>46</v>
      </c>
      <c r="C15" s="265" t="str">
        <f>C32</f>
        <v>Vranov nad Topľou</v>
      </c>
      <c r="D15" s="358">
        <f>'PDO trať 193'!E16</f>
        <v>0.2048611111111111</v>
      </c>
      <c r="E15" s="354">
        <f>'PDO trať 193'!F16</f>
        <v>0.24652777777777779</v>
      </c>
      <c r="F15" s="354">
        <f>'PDO trať 193'!G16</f>
        <v>0.28819444444444448</v>
      </c>
      <c r="G15" s="354">
        <f>'PDO trať 193'!H16</f>
        <v>0.32986111111111116</v>
      </c>
      <c r="H15" s="354">
        <f>'PDO trať 193'!I16</f>
        <v>0.41319444444444442</v>
      </c>
      <c r="I15" s="354">
        <f>'PDO trať 193'!J16</f>
        <v>0.49652777777777779</v>
      </c>
      <c r="J15" s="354">
        <f>'PDO trať 193'!L16</f>
        <v>0.57986111111111105</v>
      </c>
      <c r="K15" s="354">
        <f>'PDO trať 193'!M16</f>
        <v>0.62152777777777768</v>
      </c>
      <c r="L15" s="354">
        <f>'PDO trať 193'!N16</f>
        <v>0.66319444444444442</v>
      </c>
      <c r="M15" s="354">
        <f>'PDO trať 193'!O16</f>
        <v>0.70486111111111105</v>
      </c>
      <c r="N15" s="354">
        <f>'PDO trať 193'!P16</f>
        <v>0.74652777777777779</v>
      </c>
      <c r="O15" s="354">
        <f>'PDO trať 193'!Q16</f>
        <v>0.78819444444444442</v>
      </c>
      <c r="P15" s="354">
        <f>'PDO trať 193'!R16</f>
        <v>0.82986111111111116</v>
      </c>
      <c r="Q15" s="354">
        <f>'PDO trať 193'!S16</f>
        <v>0.91319444444444442</v>
      </c>
      <c r="R15" s="356">
        <f>'PDO trať 193'!T16</f>
        <v>0.99652777777777779</v>
      </c>
      <c r="S15" s="266"/>
      <c r="T15" s="267"/>
      <c r="U15" s="263"/>
      <c r="V15" s="263"/>
      <c r="W15" s="263"/>
      <c r="X15" s="263"/>
      <c r="Y15" s="263"/>
    </row>
    <row r="16" spans="2:25" x14ac:dyDescent="0.25">
      <c r="B16" s="264"/>
      <c r="C16" s="265" t="str">
        <f>C31</f>
        <v>Vranov nad Topľou</v>
      </c>
      <c r="D16" s="358">
        <f>'PDO trať 193'!E17</f>
        <v>0.20902777777777778</v>
      </c>
      <c r="E16" s="354">
        <f>'PDO trať 193'!F17</f>
        <v>0.25069444444444444</v>
      </c>
      <c r="F16" s="354">
        <f>'PDO trať 193'!G17</f>
        <v>0.29236111111111113</v>
      </c>
      <c r="G16" s="354">
        <f>'PDO trať 193'!H17</f>
        <v>0.33402777777777776</v>
      </c>
      <c r="H16" s="354">
        <f>'PDO trať 193'!I17</f>
        <v>0.41736111111111107</v>
      </c>
      <c r="I16" s="354">
        <f>'PDO trať 193'!J17</f>
        <v>0.50069444444444444</v>
      </c>
      <c r="J16" s="354">
        <f>'PDO trať 193'!L17</f>
        <v>0.58402777777777781</v>
      </c>
      <c r="K16" s="354">
        <f>'PDO trať 193'!M17</f>
        <v>0.62569444444444444</v>
      </c>
      <c r="L16" s="354">
        <f>'PDO trať 193'!N17</f>
        <v>0.66736111111111118</v>
      </c>
      <c r="M16" s="354">
        <f>'PDO trať 193'!O17</f>
        <v>0.70902777777777781</v>
      </c>
      <c r="N16" s="354">
        <f>'PDO trať 193'!P17</f>
        <v>0.75069444444444455</v>
      </c>
      <c r="O16" s="354">
        <f>'PDO trať 193'!Q17</f>
        <v>0.79236111111111118</v>
      </c>
      <c r="P16" s="354">
        <f>'PDO trať 193'!R17</f>
        <v>0.83402777777777792</v>
      </c>
      <c r="Q16" s="354">
        <f>'PDO trať 193'!S17</f>
        <v>0.91736111111111129</v>
      </c>
      <c r="R16" s="356"/>
      <c r="S16" s="266"/>
      <c r="T16" s="263"/>
      <c r="U16" s="263"/>
      <c r="V16" s="263"/>
      <c r="W16" s="263"/>
      <c r="X16" s="263"/>
      <c r="Y16" s="263"/>
    </row>
    <row r="17" spans="2:26" x14ac:dyDescent="0.25">
      <c r="B17" s="264">
        <v>53</v>
      </c>
      <c r="C17" s="265" t="str">
        <f>C30</f>
        <v>Nižný Hrabovec</v>
      </c>
      <c r="D17" s="358">
        <f>D16+('193 - S projektom'!D17-'193 - S projektom'!D16)/('193 - S projektom'!D$21-'193 - S projektom'!D$16)*(D$21-D$16)</f>
        <v>0.21562500000000001</v>
      </c>
      <c r="E17" s="354">
        <f>E16+('193 - S projektom'!E17-'193 - S projektom'!E16)/('193 - S projektom'!E$21-'193 - S projektom'!E$16)*(E$21-E$16)</f>
        <v>0.2572916666666667</v>
      </c>
      <c r="F17" s="354">
        <f>F16+('193 - S projektom'!F17-'193 - S projektom'!F16)/('193 - S projektom'!F$21-'193 - S projektom'!F$16)*(F$21-F$16)</f>
        <v>0.29895833333333338</v>
      </c>
      <c r="G17" s="354">
        <f>G16+('193 - S projektom'!G17-'193 - S projektom'!G16)/('193 - S projektom'!G$21-'193 - S projektom'!G$16)*(G$21-G$16)</f>
        <v>0.34062500000000001</v>
      </c>
      <c r="H17" s="354">
        <f>H16+('193 - S projektom'!H17-'193 - S projektom'!H16)/('193 - S projektom'!H$21-'193 - S projektom'!H$16)*(H$21-H$16)</f>
        <v>0.42395833333333333</v>
      </c>
      <c r="I17" s="354">
        <f>I16+('193 - S projektom'!I17-'193 - S projektom'!I16)/('193 - S projektom'!I$21-'193 - S projektom'!I$16)*(I$21-I$16)</f>
        <v>0.5072916666666667</v>
      </c>
      <c r="J17" s="354">
        <f>J16+('193 - S projektom'!J17-'193 - S projektom'!J16)/('193 - S projektom'!J$21-'193 - S projektom'!J$16)*(J$21-J$16)</f>
        <v>0.59062500000000007</v>
      </c>
      <c r="K17" s="354">
        <f>K16+('193 - S projektom'!K17-'193 - S projektom'!K16)/('193 - S projektom'!K$21-'193 - S projektom'!K$16)*(K$21-K$16)</f>
        <v>0.6322916666666667</v>
      </c>
      <c r="L17" s="354">
        <f>L16+('193 - S projektom'!L17-'193 - S projektom'!L16)/('193 - S projektom'!L$21-'193 - S projektom'!L$16)*(L$21-L$16)</f>
        <v>0.67395833333333344</v>
      </c>
      <c r="M17" s="354">
        <f>M16+('193 - S projektom'!M17-'193 - S projektom'!M16)/('193 - S projektom'!M$21-'193 - S projektom'!M$16)*(M$21-M$16)</f>
        <v>0.71562500000000007</v>
      </c>
      <c r="N17" s="354">
        <f>N16+('193 - S projektom'!N17-'193 - S projektom'!N16)/('193 - S projektom'!N$21-'193 - S projektom'!N$16)*(N$21-N$16)</f>
        <v>0.75729166666666681</v>
      </c>
      <c r="O17" s="354">
        <f>O16+('193 - S projektom'!O17-'193 - S projektom'!O16)/('193 - S projektom'!O$21-'193 - S projektom'!O$16)*(O$21-O$16)</f>
        <v>0.79895833333333344</v>
      </c>
      <c r="P17" s="354">
        <f>P16+('193 - S projektom'!P17-'193 - S projektom'!P16)/('193 - S projektom'!P$21-'193 - S projektom'!P$16)*(P$21-P$16)</f>
        <v>0.84062500000000007</v>
      </c>
      <c r="Q17" s="354">
        <f>Q16+('193 - S projektom'!Q17-'193 - S projektom'!Q16)/('193 - S projektom'!Q$21-'193 - S projektom'!Q$16)*(Q$21-Q$16)</f>
        <v>0.92395833333333344</v>
      </c>
      <c r="R17" s="356"/>
      <c r="S17" s="266"/>
      <c r="T17" s="263"/>
      <c r="U17" s="263"/>
      <c r="V17" s="263"/>
      <c r="W17" s="263"/>
      <c r="X17" s="263"/>
      <c r="Y17" s="263"/>
    </row>
    <row r="18" spans="2:26" x14ac:dyDescent="0.25">
      <c r="B18" s="264"/>
      <c r="C18" s="265" t="str">
        <f>C29</f>
        <v>Nižný Hrabovec</v>
      </c>
      <c r="D18" s="358">
        <f>D17+('193 - S projektom'!D18-'193 - S projektom'!D17)/('193 - S projektom'!D$21-'193 - S projektom'!D$16)*(D$21-D$16)</f>
        <v>0.21631944444444445</v>
      </c>
      <c r="E18" s="354">
        <f>E17+('193 - S projektom'!E18-'193 - S projektom'!E17)/('193 - S projektom'!E$21-'193 - S projektom'!E$16)*(E$21-E$16)</f>
        <v>0.25798611111111114</v>
      </c>
      <c r="F18" s="354">
        <f>F17+('193 - S projektom'!F18-'193 - S projektom'!F17)/('193 - S projektom'!F$21-'193 - S projektom'!F$16)*(F$21-F$16)</f>
        <v>0.29965277777777782</v>
      </c>
      <c r="G18" s="354">
        <f>G17+('193 - S projektom'!G18-'193 - S projektom'!G17)/('193 - S projektom'!G$21-'193 - S projektom'!G$16)*(G$21-G$16)</f>
        <v>0.34131944444444445</v>
      </c>
      <c r="H18" s="354">
        <f>H17+('193 - S projektom'!H18-'193 - S projektom'!H17)/('193 - S projektom'!H$21-'193 - S projektom'!H$16)*(H$21-H$16)</f>
        <v>0.42465277777777777</v>
      </c>
      <c r="I18" s="354">
        <f>I17+('193 - S projektom'!I18-'193 - S projektom'!I17)/('193 - S projektom'!I$21-'193 - S projektom'!I$16)*(I$21-I$16)</f>
        <v>0.50798611111111114</v>
      </c>
      <c r="J18" s="354">
        <f>J17+('193 - S projektom'!J18-'193 - S projektom'!J17)/('193 - S projektom'!J$21-'193 - S projektom'!J$16)*(J$21-J$16)</f>
        <v>0.59131944444444451</v>
      </c>
      <c r="K18" s="354">
        <f>K17+('193 - S projektom'!K18-'193 - S projektom'!K17)/('193 - S projektom'!K$21-'193 - S projektom'!K$16)*(K$21-K$16)</f>
        <v>0.63298611111111114</v>
      </c>
      <c r="L18" s="354">
        <f>L17+('193 - S projektom'!L18-'193 - S projektom'!L17)/('193 - S projektom'!L$21-'193 - S projektom'!L$16)*(L$21-L$16)</f>
        <v>0.67465277777777788</v>
      </c>
      <c r="M18" s="354">
        <f>M17+('193 - S projektom'!M18-'193 - S projektom'!M17)/('193 - S projektom'!M$21-'193 - S projektom'!M$16)*(M$21-M$16)</f>
        <v>0.71631944444444451</v>
      </c>
      <c r="N18" s="354">
        <f>N17+('193 - S projektom'!N18-'193 - S projektom'!N17)/('193 - S projektom'!N$21-'193 - S projektom'!N$16)*(N$21-N$16)</f>
        <v>0.75798611111111125</v>
      </c>
      <c r="O18" s="354">
        <f>O17+('193 - S projektom'!O18-'193 - S projektom'!O17)/('193 - S projektom'!O$21-'193 - S projektom'!O$16)*(O$21-O$16)</f>
        <v>0.79965277777777788</v>
      </c>
      <c r="P18" s="354">
        <f>P17+('193 - S projektom'!P18-'193 - S projektom'!P17)/('193 - S projektom'!P$21-'193 - S projektom'!P$16)*(P$21-P$16)</f>
        <v>0.84131944444444451</v>
      </c>
      <c r="Q18" s="354">
        <f>Q17+('193 - S projektom'!Q18-'193 - S projektom'!Q17)/('193 - S projektom'!Q$21-'193 - S projektom'!Q$16)*(Q$21-Q$16)</f>
        <v>0.92465277777777788</v>
      </c>
      <c r="R18" s="356"/>
      <c r="S18" s="266"/>
      <c r="T18" s="263"/>
      <c r="U18" s="263"/>
      <c r="V18" s="263"/>
      <c r="W18" s="263"/>
      <c r="X18" s="263"/>
      <c r="Y18" s="263"/>
    </row>
    <row r="19" spans="2:26" x14ac:dyDescent="0.25">
      <c r="B19" s="264">
        <v>61</v>
      </c>
      <c r="C19" s="265" t="str">
        <f>C28</f>
        <v>Strážske</v>
      </c>
      <c r="D19" s="358">
        <f>D18+('193 - S projektom'!D19-'193 - S projektom'!D18)/('193 - S projektom'!D$21-'193 - S projektom'!D$16)*(D$21-D$16)</f>
        <v>0.22187499999999996</v>
      </c>
      <c r="E19" s="354">
        <f>E18+('193 - S projektom'!E19-'193 - S projektom'!E18)/('193 - S projektom'!E$21-'193 - S projektom'!E$16)*(E$21-E$16)</f>
        <v>0.26354166666666667</v>
      </c>
      <c r="F19" s="354">
        <f>F18+('193 - S projektom'!F19-'193 - S projektom'!F18)/('193 - S projektom'!F$21-'193 - S projektom'!F$16)*(F$21-F$16)</f>
        <v>0.30520833333333336</v>
      </c>
      <c r="G19" s="354">
        <f>G18+('193 - S projektom'!G19-'193 - S projektom'!G18)/('193 - S projektom'!G$21-'193 - S projektom'!G$16)*(G$21-G$16)</f>
        <v>0.34687499999999999</v>
      </c>
      <c r="H19" s="354">
        <f>H18+('193 - S projektom'!H19-'193 - S projektom'!H18)/('193 - S projektom'!H$21-'193 - S projektom'!H$16)*(H$21-H$16)</f>
        <v>0.4302083333333333</v>
      </c>
      <c r="I19" s="354">
        <f>I18+('193 - S projektom'!I19-'193 - S projektom'!I18)/('193 - S projektom'!I$21-'193 - S projektom'!I$16)*(I$21-I$16)</f>
        <v>0.51354166666666667</v>
      </c>
      <c r="J19" s="354">
        <f>J18+('193 - S projektom'!J19-'193 - S projektom'!J18)/('193 - S projektom'!J$21-'193 - S projektom'!J$16)*(J$21-J$16)</f>
        <v>0.59687500000000004</v>
      </c>
      <c r="K19" s="354">
        <f>K18+('193 - S projektom'!K19-'193 - S projektom'!K18)/('193 - S projektom'!K$21-'193 - S projektom'!K$16)*(K$21-K$16)</f>
        <v>0.63854166666666667</v>
      </c>
      <c r="L19" s="354">
        <f>L18+('193 - S projektom'!L19-'193 - S projektom'!L18)/('193 - S projektom'!L$21-'193 - S projektom'!L$16)*(L$21-L$16)</f>
        <v>0.68020833333333341</v>
      </c>
      <c r="M19" s="354">
        <f>M18+('193 - S projektom'!M19-'193 - S projektom'!M18)/('193 - S projektom'!M$21-'193 - S projektom'!M$16)*(M$21-M$16)</f>
        <v>0.72187500000000004</v>
      </c>
      <c r="N19" s="354">
        <f>N18+('193 - S projektom'!N19-'193 - S projektom'!N18)/('193 - S projektom'!N$21-'193 - S projektom'!N$16)*(N$21-N$16)</f>
        <v>0.76354166666666679</v>
      </c>
      <c r="O19" s="354">
        <f>O18+('193 - S projektom'!O19-'193 - S projektom'!O18)/('193 - S projektom'!O$21-'193 - S projektom'!O$16)*(O$21-O$16)</f>
        <v>0.80520833333333341</v>
      </c>
      <c r="P19" s="354">
        <f>P18+('193 - S projektom'!P19-'193 - S projektom'!P18)/('193 - S projektom'!P$21-'193 - S projektom'!P$16)*(P$21-P$16)</f>
        <v>0.84687499999999993</v>
      </c>
      <c r="Q19" s="354">
        <f>Q18+('193 - S projektom'!Q19-'193 - S projektom'!Q18)/('193 - S projektom'!Q$21-'193 - S projektom'!Q$16)*(Q$21-Q$16)</f>
        <v>0.9302083333333333</v>
      </c>
      <c r="R19" s="356"/>
      <c r="S19" s="266"/>
      <c r="T19" s="263"/>
      <c r="U19" s="263"/>
      <c r="V19" s="263"/>
      <c r="W19" s="263"/>
      <c r="X19" s="263"/>
      <c r="Y19" s="263"/>
    </row>
    <row r="20" spans="2:26" x14ac:dyDescent="0.25">
      <c r="B20" s="264"/>
      <c r="C20" s="265" t="str">
        <f>C27</f>
        <v>Strážske</v>
      </c>
      <c r="D20" s="358">
        <f>D19+('193 - S projektom'!D20-'193 - S projektom'!D19)/('193 - S projektom'!D$21-'193 - S projektom'!D$16)*(D$21-D$16)</f>
        <v>0.2225694444444444</v>
      </c>
      <c r="E20" s="354">
        <f>E19+('193 - S projektom'!E20-'193 - S projektom'!E19)/('193 - S projektom'!E$21-'193 - S projektom'!E$16)*(E$21-E$16)</f>
        <v>0.26423611111111112</v>
      </c>
      <c r="F20" s="354">
        <f>F19+('193 - S projektom'!F20-'193 - S projektom'!F19)/('193 - S projektom'!F$21-'193 - S projektom'!F$16)*(F$21-F$16)</f>
        <v>0.3059027777777778</v>
      </c>
      <c r="G20" s="354">
        <f>G19+('193 - S projektom'!G20-'193 - S projektom'!G19)/('193 - S projektom'!G$21-'193 - S projektom'!G$16)*(G$21-G$16)</f>
        <v>0.34756944444444443</v>
      </c>
      <c r="H20" s="354">
        <f>H19+('193 - S projektom'!H20-'193 - S projektom'!H19)/('193 - S projektom'!H$21-'193 - S projektom'!H$16)*(H$21-H$16)</f>
        <v>0.43090277777777775</v>
      </c>
      <c r="I20" s="354">
        <f>I19+('193 - S projektom'!I20-'193 - S projektom'!I19)/('193 - S projektom'!I$21-'193 - S projektom'!I$16)*(I$21-I$16)</f>
        <v>0.51423611111111112</v>
      </c>
      <c r="J20" s="354">
        <f>J19+('193 - S projektom'!J20-'193 - S projektom'!J19)/('193 - S projektom'!J$21-'193 - S projektom'!J$16)*(J$21-J$16)</f>
        <v>0.59756944444444449</v>
      </c>
      <c r="K20" s="354">
        <f>K19+('193 - S projektom'!K20-'193 - S projektom'!K19)/('193 - S projektom'!K$21-'193 - S projektom'!K$16)*(K$21-K$16)</f>
        <v>0.63923611111111112</v>
      </c>
      <c r="L20" s="354">
        <f>L19+('193 - S projektom'!L20-'193 - S projektom'!L19)/('193 - S projektom'!L$21-'193 - S projektom'!L$16)*(L$21-L$16)</f>
        <v>0.68090277777777786</v>
      </c>
      <c r="M20" s="354">
        <f>M19+('193 - S projektom'!M20-'193 - S projektom'!M19)/('193 - S projektom'!M$21-'193 - S projektom'!M$16)*(M$21-M$16)</f>
        <v>0.72256944444444449</v>
      </c>
      <c r="N20" s="354">
        <f>N19+('193 - S projektom'!N20-'193 - S projektom'!N19)/('193 - S projektom'!N$21-'193 - S projektom'!N$16)*(N$21-N$16)</f>
        <v>0.76423611111111123</v>
      </c>
      <c r="O20" s="354">
        <f>O19+('193 - S projektom'!O20-'193 - S projektom'!O19)/('193 - S projektom'!O$21-'193 - S projektom'!O$16)*(O$21-O$16)</f>
        <v>0.80590277777777786</v>
      </c>
      <c r="P20" s="354">
        <f>P19+('193 - S projektom'!P20-'193 - S projektom'!P19)/('193 - S projektom'!P$21-'193 - S projektom'!P$16)*(P$21-P$16)</f>
        <v>0.84756944444444438</v>
      </c>
      <c r="Q20" s="354">
        <f>Q19+('193 - S projektom'!Q20-'193 - S projektom'!Q19)/('193 - S projektom'!Q$21-'193 - S projektom'!Q$16)*(Q$21-Q$16)</f>
        <v>0.93090277777777775</v>
      </c>
      <c r="R20" s="356"/>
      <c r="S20" s="266"/>
      <c r="T20" s="263"/>
      <c r="U20" s="263"/>
      <c r="V20" s="263"/>
      <c r="W20" s="263"/>
      <c r="X20" s="263"/>
      <c r="Y20" s="263"/>
    </row>
    <row r="21" spans="2:26" ht="15.75" thickBot="1" x14ac:dyDescent="0.3">
      <c r="B21" s="268">
        <v>70</v>
      </c>
      <c r="C21" s="269" t="str">
        <f>C26</f>
        <v>Humenné</v>
      </c>
      <c r="D21" s="359">
        <f>'PDO trať 193'!E18</f>
        <v>0.22916666666666666</v>
      </c>
      <c r="E21" s="365">
        <f>'PDO trať 193'!F18</f>
        <v>0.27083333333333331</v>
      </c>
      <c r="F21" s="365">
        <f>'PDO trať 193'!G18</f>
        <v>0.3125</v>
      </c>
      <c r="G21" s="365">
        <f>'PDO trať 193'!H18</f>
        <v>0.35416666666666669</v>
      </c>
      <c r="H21" s="365">
        <f>'PDO trať 193'!I18</f>
        <v>0.4375</v>
      </c>
      <c r="I21" s="365">
        <f>'PDO trať 193'!J18</f>
        <v>0.52083333333333337</v>
      </c>
      <c r="J21" s="365">
        <f>'PDO trať 193'!L18</f>
        <v>0.60416666666666663</v>
      </c>
      <c r="K21" s="365">
        <f>'PDO trať 193'!M18</f>
        <v>0.64583333333333337</v>
      </c>
      <c r="L21" s="365">
        <f>'PDO trať 193'!N18</f>
        <v>0.6875</v>
      </c>
      <c r="M21" s="365">
        <f>'PDO trať 193'!O18</f>
        <v>0.72916666666666663</v>
      </c>
      <c r="N21" s="365">
        <f>'PDO trať 193'!P18</f>
        <v>0.77083333333333337</v>
      </c>
      <c r="O21" s="365">
        <f>'PDO trať 193'!Q18</f>
        <v>0.8125</v>
      </c>
      <c r="P21" s="365">
        <f>'PDO trať 193'!R18</f>
        <v>0.85416666666666663</v>
      </c>
      <c r="Q21" s="365">
        <f>'PDO trať 193'!S18</f>
        <v>0.9375</v>
      </c>
      <c r="R21" s="366"/>
      <c r="S21" s="266"/>
      <c r="T21" s="263"/>
      <c r="U21" s="263"/>
      <c r="V21" s="263"/>
      <c r="W21" s="263"/>
      <c r="X21" s="263"/>
      <c r="Y21" s="263"/>
    </row>
    <row r="22" spans="2:26" x14ac:dyDescent="0.25"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</row>
    <row r="23" spans="2:26" ht="6" customHeight="1" thickBot="1" x14ac:dyDescent="0.3"/>
    <row r="24" spans="2:26" ht="30.75" thickBot="1" x14ac:dyDescent="0.45">
      <c r="B24" s="392" t="s">
        <v>33</v>
      </c>
      <c r="C24" s="393"/>
      <c r="D24" s="251"/>
    </row>
    <row r="25" spans="2:26" ht="16.5" thickBot="1" x14ac:dyDescent="0.3">
      <c r="B25" s="283" t="s">
        <v>0</v>
      </c>
      <c r="C25" s="379" t="s">
        <v>87</v>
      </c>
      <c r="D25" s="360" t="s">
        <v>139</v>
      </c>
      <c r="E25" s="361" t="s">
        <v>138</v>
      </c>
      <c r="F25" s="288" t="s">
        <v>139</v>
      </c>
      <c r="G25" s="288" t="s">
        <v>138</v>
      </c>
      <c r="H25" s="288" t="s">
        <v>139</v>
      </c>
      <c r="I25" s="288" t="s">
        <v>139</v>
      </c>
      <c r="J25" s="288" t="s">
        <v>139</v>
      </c>
      <c r="K25" s="288" t="s">
        <v>139</v>
      </c>
      <c r="L25" s="288" t="s">
        <v>138</v>
      </c>
      <c r="M25" s="288" t="s">
        <v>138</v>
      </c>
      <c r="N25" s="288" t="s">
        <v>139</v>
      </c>
      <c r="O25" s="288" t="s">
        <v>138</v>
      </c>
      <c r="P25" s="288" t="s">
        <v>139</v>
      </c>
      <c r="Q25" s="288" t="s">
        <v>139</v>
      </c>
      <c r="R25" s="289" t="s">
        <v>139</v>
      </c>
      <c r="S25" s="271"/>
      <c r="T25" s="271"/>
      <c r="U25" s="271"/>
      <c r="V25" s="271"/>
      <c r="W25" s="271"/>
      <c r="X25" s="271"/>
      <c r="Y25" s="271"/>
      <c r="Z25" s="271"/>
    </row>
    <row r="26" spans="2:26" x14ac:dyDescent="0.25">
      <c r="B26" s="272">
        <v>0</v>
      </c>
      <c r="C26" s="279" t="str">
        <f>'modelový GVD - trať 193'!B4</f>
        <v>Humenné</v>
      </c>
      <c r="D26" s="375"/>
      <c r="E26" s="346">
        <f>'PDO trať 193'!E27</f>
        <v>0.18819444444444444</v>
      </c>
      <c r="F26" s="346">
        <f>'PDO trať 193'!F27</f>
        <v>0.2298611111111111</v>
      </c>
      <c r="G26" s="346">
        <f>'PDO trať 193'!G27</f>
        <v>0.27152777777777776</v>
      </c>
      <c r="H26" s="346">
        <f>'PDO trať 193'!H27</f>
        <v>0.31319444444444444</v>
      </c>
      <c r="I26" s="346">
        <f>'PDO trať 193'!J27</f>
        <v>0.39652777777777776</v>
      </c>
      <c r="J26" s="346">
        <f>'PDO trať 193'!K27</f>
        <v>0.47986111111111107</v>
      </c>
      <c r="K26" s="346">
        <f>'PDO trať 193'!L27</f>
        <v>0.56319444444444444</v>
      </c>
      <c r="L26" s="346">
        <f>'PDO trať 193'!M27</f>
        <v>0.56319444444444444</v>
      </c>
      <c r="M26" s="346">
        <f>'PDO trať 193'!N27</f>
        <v>0.64652777777777781</v>
      </c>
      <c r="N26" s="346">
        <f>'PDO trať 193'!O27</f>
        <v>0.64652777777777781</v>
      </c>
      <c r="O26" s="346">
        <f>'PDO trať 193'!P27</f>
        <v>0.72986111111111118</v>
      </c>
      <c r="P26" s="346">
        <f>'PDO trať 193'!Q27</f>
        <v>0.72986111111111118</v>
      </c>
      <c r="Q26" s="346">
        <f>'PDO trať 193'!R27</f>
        <v>0.81319444444444455</v>
      </c>
      <c r="R26" s="363">
        <f>'PDO trať 193'!S27</f>
        <v>0.89652777777777792</v>
      </c>
      <c r="S26" s="251"/>
      <c r="T26" s="274"/>
      <c r="U26" s="274"/>
      <c r="V26" s="274"/>
      <c r="W26" s="275"/>
      <c r="X26" s="275"/>
      <c r="Y26" s="275"/>
      <c r="Z26" s="275"/>
    </row>
    <row r="27" spans="2:26" x14ac:dyDescent="0.25">
      <c r="B27" s="276">
        <v>9</v>
      </c>
      <c r="C27" s="280" t="str">
        <f>'modelový GVD - trať 193'!B5</f>
        <v>Strážske</v>
      </c>
      <c r="D27" s="376"/>
      <c r="E27" s="354">
        <f>E26+(('193 - S projektom'!E$27-'193 - S projektom'!E$26)/('193 - S projektom'!E$31-'193 - S projektom'!E$26))*(E$31-E$26)+"0:00:08"</f>
        <v>0.19444444444444445</v>
      </c>
      <c r="F27" s="354">
        <f>F26+(('193 - S projektom'!F$27-'193 - S projektom'!F$26)/('193 - S projektom'!F$31-'193 - S projektom'!F$26))*(F$31-F$26)+"0:00:08"</f>
        <v>0.2361111111111111</v>
      </c>
      <c r="G27" s="354">
        <f>G26+(('193 - S projektom'!G$27-'193 - S projektom'!G$26)/('193 - S projektom'!G$31-'193 - S projektom'!G$26))*(G$31-G$26)+"0:00:08"</f>
        <v>0.27777777777777773</v>
      </c>
      <c r="H27" s="354">
        <f>H26+(('193 - S projektom'!H$27-'193 - S projektom'!H$26)/('193 - S projektom'!H$31-'193 - S projektom'!H$26))*(H$31-H$26)+"0:00:08"</f>
        <v>0.31944444444444448</v>
      </c>
      <c r="I27" s="354">
        <f>I26+(('193 - S projektom'!I$27-'193 - S projektom'!I$26)/('193 - S projektom'!I$31-'193 - S projektom'!I$26))*(I$31-I$26)+"0:00:08"</f>
        <v>0.40277777777777773</v>
      </c>
      <c r="J27" s="354">
        <f>J26+(('193 - S projektom'!J$27-'193 - S projektom'!J$26)/('193 - S projektom'!J$31-'193 - S projektom'!J$26))*(J$31-J$26)+"0:00:08"</f>
        <v>0.4861111111111111</v>
      </c>
      <c r="K27" s="354">
        <f>K26+(('193 - S projektom'!K$27-'193 - S projektom'!K$26)/('193 - S projektom'!K$31-'193 - S projektom'!K$26))*(K$31-K$26)+"0:00:08"</f>
        <v>0.56944444444444453</v>
      </c>
      <c r="L27" s="354">
        <f>L26+(('193 - S projektom'!L$27-'193 - S projektom'!L$26)/('193 - S projektom'!L$31-'193 - S projektom'!L$26))*(L$31-L$26)+"0:00:08"</f>
        <v>0.56944444444444453</v>
      </c>
      <c r="M27" s="354">
        <f>M26+(('193 - S projektom'!M$27-'193 - S projektom'!M$26)/('193 - S projektom'!M$31-'193 - S projektom'!M$26))*(M$31-M$26)+"0:00:08"</f>
        <v>0.6527777777777779</v>
      </c>
      <c r="N27" s="354">
        <f>N26+(('193 - S projektom'!N$27-'193 - S projektom'!N$26)/('193 - S projektom'!N$31-'193 - S projektom'!N$26))*(N$31-N$26)+"0:00:08"</f>
        <v>0.6527777777777779</v>
      </c>
      <c r="O27" s="354">
        <f>O26+(('193 - S projektom'!O$27-'193 - S projektom'!O$26)/('193 - S projektom'!O$31-'193 - S projektom'!O$26))*(O$31-O$26)+"0:00:08"</f>
        <v>0.73611111111111127</v>
      </c>
      <c r="P27" s="354">
        <f>P26+(('193 - S projektom'!P$27-'193 - S projektom'!P$26)/('193 - S projektom'!P$31-'193 - S projektom'!P$26))*(P$31-P$26)+"0:00:08"</f>
        <v>0.73611111111111127</v>
      </c>
      <c r="Q27" s="354">
        <f>Q26+(('193 - S projektom'!Q$27-'193 - S projektom'!Q$26)/('193 - S projektom'!Q$31-'193 - S projektom'!Q$26))*(Q$31-Q$26)+"0:00:08"</f>
        <v>0.81944444444444464</v>
      </c>
      <c r="R27" s="356">
        <f>R26+(('193 - S projektom'!R$27-'193 - S projektom'!R$26)/('193 - S projektom'!R$31-'193 - S projektom'!R$26))*(R$31-R$26)+"0:00:08"</f>
        <v>0.90277777777777801</v>
      </c>
      <c r="S27" s="266"/>
      <c r="T27" s="275"/>
      <c r="W27" s="275"/>
      <c r="Y27" s="275"/>
      <c r="Z27" s="275"/>
    </row>
    <row r="28" spans="2:26" x14ac:dyDescent="0.25">
      <c r="B28" s="276"/>
      <c r="C28" s="280" t="str">
        <f>'modelový GVD - trať 193'!B6</f>
        <v>Strážske</v>
      </c>
      <c r="D28" s="377"/>
      <c r="E28" s="354">
        <f>E27+(('193 - S projektom'!E$28-'193 - S projektom'!E$27)/('193 - S projektom'!E$31-'193 - S projektom'!E$26))*(E$31-E$26)+"0:00:04"</f>
        <v>0.19513888888888889</v>
      </c>
      <c r="F28" s="354">
        <f>F27+(('193 - S projektom'!F$28-'193 - S projektom'!F$27)/('193 - S projektom'!F$31-'193 - S projektom'!F$26))*(F$31-F$26)+"0:00:04"</f>
        <v>0.23680555555555555</v>
      </c>
      <c r="G28" s="354">
        <f>G27+(('193 - S projektom'!G$28-'193 - S projektom'!G$27)/('193 - S projektom'!G$31-'193 - S projektom'!G$26))*(G$31-G$26)+"0:00:04"</f>
        <v>0.27847222222222218</v>
      </c>
      <c r="H28" s="354">
        <f>H27+(('193 - S projektom'!H$28-'193 - S projektom'!H$27)/('193 - S projektom'!H$31-'193 - S projektom'!H$26))*(H$31-H$26)+"0:00:04"</f>
        <v>0.32013888888888892</v>
      </c>
      <c r="I28" s="354">
        <f>I27+(('193 - S projektom'!I$28-'193 - S projektom'!I$27)/('193 - S projektom'!I$31-'193 - S projektom'!I$26))*(I$31-I$26)+"0:00:04"</f>
        <v>0.40347222222222218</v>
      </c>
      <c r="J28" s="354">
        <f>J27+(('193 - S projektom'!J$28-'193 - S projektom'!J$27)/('193 - S projektom'!J$31-'193 - S projektom'!J$26))*(J$31-J$26)+"0:00:04"</f>
        <v>0.48680555555555555</v>
      </c>
      <c r="K28" s="354">
        <f>K27+(('193 - S projektom'!K$28-'193 - S projektom'!K$27)/('193 - S projektom'!K$31-'193 - S projektom'!K$26))*(K$31-K$26)+"0:00:04"</f>
        <v>0.57013888888888897</v>
      </c>
      <c r="L28" s="354">
        <f>L27+(('193 - S projektom'!L$28-'193 - S projektom'!L$27)/('193 - S projektom'!L$31-'193 - S projektom'!L$26))*(L$31-L$26)+"0:00:04"</f>
        <v>0.57013888888888897</v>
      </c>
      <c r="M28" s="354">
        <f>M27+(('193 - S projektom'!M$28-'193 - S projektom'!M$27)/('193 - S projektom'!M$31-'193 - S projektom'!M$26))*(M$31-M$26)+"0:00:04"</f>
        <v>0.65347222222222234</v>
      </c>
      <c r="N28" s="354">
        <f>N27+(('193 - S projektom'!N$28-'193 - S projektom'!N$27)/('193 - S projektom'!N$31-'193 - S projektom'!N$26))*(N$31-N$26)+"0:00:04"</f>
        <v>0.65347222222222234</v>
      </c>
      <c r="O28" s="354">
        <f>O27+(('193 - S projektom'!O$28-'193 - S projektom'!O$27)/('193 - S projektom'!O$31-'193 - S projektom'!O$26))*(O$31-O$26)+"0:00:04"</f>
        <v>0.73680555555555571</v>
      </c>
      <c r="P28" s="354">
        <f>P27+(('193 - S projektom'!P$28-'193 - S projektom'!P$27)/('193 - S projektom'!P$31-'193 - S projektom'!P$26))*(P$31-P$26)+"0:00:04"</f>
        <v>0.73680555555555571</v>
      </c>
      <c r="Q28" s="354">
        <f>Q27+(('193 - S projektom'!Q$28-'193 - S projektom'!Q$27)/('193 - S projektom'!Q$31-'193 - S projektom'!Q$26))*(Q$31-Q$26)+"0:00:04"</f>
        <v>0.82013888888888908</v>
      </c>
      <c r="R28" s="356">
        <f>R27+(('193 - S projektom'!R$28-'193 - S projektom'!R$27)/('193 - S projektom'!R$31-'193 - S projektom'!R$26))*(R$31-R$26)+"0:00:04"</f>
        <v>0.90347222222222245</v>
      </c>
      <c r="S28" s="266"/>
      <c r="T28" s="275"/>
      <c r="U28" s="275"/>
      <c r="W28" s="275"/>
      <c r="X28" s="275"/>
      <c r="Y28" s="275"/>
      <c r="Z28" s="275"/>
    </row>
    <row r="29" spans="2:26" x14ac:dyDescent="0.25">
      <c r="B29" s="276">
        <v>17</v>
      </c>
      <c r="C29" s="280" t="str">
        <f>'modelový GVD - trať 193'!B7</f>
        <v>Nižný Hrabovec</v>
      </c>
      <c r="D29" s="376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6"/>
      <c r="S29" s="266"/>
      <c r="T29" s="275"/>
      <c r="U29" s="275"/>
      <c r="W29" s="275"/>
      <c r="X29" s="275"/>
      <c r="Y29" s="275"/>
      <c r="Z29" s="275"/>
    </row>
    <row r="30" spans="2:26" x14ac:dyDescent="0.25">
      <c r="B30" s="276"/>
      <c r="C30" s="280" t="str">
        <f>'modelový GVD - trať 193'!B8</f>
        <v>Nižný Hrabovec</v>
      </c>
      <c r="D30" s="37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6"/>
      <c r="S30" s="266"/>
      <c r="T30" s="275"/>
      <c r="W30" s="275"/>
      <c r="Y30" s="275"/>
      <c r="Z30" s="275"/>
    </row>
    <row r="31" spans="2:26" x14ac:dyDescent="0.25">
      <c r="B31" s="276">
        <v>24</v>
      </c>
      <c r="C31" s="280" t="str">
        <f>'modelový GVD - trať 193'!B9</f>
        <v>Vranov nad Topľou</v>
      </c>
      <c r="D31" s="376"/>
      <c r="E31" s="354">
        <f>'PDO trať 193'!E28</f>
        <v>0.20763888888888887</v>
      </c>
      <c r="F31" s="354">
        <f>'PDO trať 193'!F28</f>
        <v>0.24930555555555556</v>
      </c>
      <c r="G31" s="354">
        <f>'PDO trať 193'!G28</f>
        <v>0.29097222222222219</v>
      </c>
      <c r="H31" s="354">
        <f>'PDO trať 193'!H28</f>
        <v>0.33263888888888887</v>
      </c>
      <c r="I31" s="354">
        <f>'PDO trať 193'!J28</f>
        <v>0.41597222222222219</v>
      </c>
      <c r="J31" s="354">
        <f>'PDO trať 193'!K28</f>
        <v>0.4993055555555555</v>
      </c>
      <c r="K31" s="354">
        <f>'PDO trať 193'!L28</f>
        <v>0.58263888888888893</v>
      </c>
      <c r="L31" s="354">
        <f>'PDO trať 193'!M28</f>
        <v>0.58263888888888893</v>
      </c>
      <c r="M31" s="354">
        <f>'PDO trať 193'!N28</f>
        <v>0.6659722222222223</v>
      </c>
      <c r="N31" s="354">
        <f>'PDO trať 193'!O28</f>
        <v>0.6659722222222223</v>
      </c>
      <c r="O31" s="354">
        <f>'PDO trať 193'!P28</f>
        <v>0.74930555555555567</v>
      </c>
      <c r="P31" s="354">
        <f>'PDO trať 193'!Q28</f>
        <v>0.74930555555555567</v>
      </c>
      <c r="Q31" s="354">
        <f>'PDO trať 193'!R28</f>
        <v>0.83263888888888904</v>
      </c>
      <c r="R31" s="356">
        <f>'PDO trať 193'!S28</f>
        <v>0.91597222222222241</v>
      </c>
      <c r="S31" s="266"/>
      <c r="T31" s="275"/>
      <c r="W31" s="275"/>
      <c r="Y31" s="275"/>
      <c r="Z31" s="275"/>
    </row>
    <row r="32" spans="2:26" x14ac:dyDescent="0.25">
      <c r="B32" s="276"/>
      <c r="C32" s="280" t="str">
        <f>'modelový GVD - trať 193'!B10</f>
        <v>Vranov nad Topľou</v>
      </c>
      <c r="D32" s="355">
        <f>'PDO trať 193'!D29</f>
        <v>0.1673611111111111</v>
      </c>
      <c r="E32" s="354">
        <f>'PDO trať 193'!E29</f>
        <v>0.20902777777777776</v>
      </c>
      <c r="F32" s="354">
        <f>'PDO trať 193'!F29</f>
        <v>0.25069444444444444</v>
      </c>
      <c r="G32" s="354">
        <f>'PDO trať 193'!G29</f>
        <v>0.29236111111111107</v>
      </c>
      <c r="H32" s="354">
        <f>'PDO trať 193'!H29</f>
        <v>0.33402777777777776</v>
      </c>
      <c r="I32" s="354">
        <f>'PDO trať 193'!J29</f>
        <v>0.41736111111111107</v>
      </c>
      <c r="J32" s="354">
        <f>'PDO trať 193'!K29</f>
        <v>0.50069444444444444</v>
      </c>
      <c r="K32" s="354">
        <f>'PDO trať 193'!L29</f>
        <v>0.58402777777777781</v>
      </c>
      <c r="L32" s="354">
        <f>'PDO trať 193'!M29</f>
        <v>0.58402777777777781</v>
      </c>
      <c r="M32" s="354">
        <f>'PDO trať 193'!N29</f>
        <v>0.66736111111111118</v>
      </c>
      <c r="N32" s="354">
        <f>'PDO trať 193'!O29</f>
        <v>0.66736111111111118</v>
      </c>
      <c r="O32" s="354">
        <f>'PDO trať 193'!P29</f>
        <v>0.75069444444444455</v>
      </c>
      <c r="P32" s="354">
        <f>'PDO trať 193'!Q29</f>
        <v>0.75069444444444455</v>
      </c>
      <c r="Q32" s="354">
        <f>'PDO trať 193'!R29</f>
        <v>0.83402777777777792</v>
      </c>
      <c r="R32" s="356">
        <f>'PDO trať 193'!S29</f>
        <v>0.91736111111111129</v>
      </c>
      <c r="S32" s="266"/>
      <c r="T32" s="275"/>
      <c r="W32" s="275"/>
      <c r="Y32" s="275"/>
      <c r="Z32" s="275"/>
    </row>
    <row r="33" spans="2:26" x14ac:dyDescent="0.25">
      <c r="B33" s="276">
        <v>38</v>
      </c>
      <c r="C33" s="280" t="str">
        <f>'modelový GVD - trať 193'!B11</f>
        <v>Čierne nad Topľou</v>
      </c>
      <c r="D33" s="376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6"/>
      <c r="S33" s="266"/>
      <c r="T33" s="275"/>
      <c r="U33" s="275"/>
      <c r="W33" s="275"/>
      <c r="X33" s="275"/>
      <c r="Y33" s="275"/>
      <c r="Z33" s="275"/>
    </row>
    <row r="34" spans="2:26" x14ac:dyDescent="0.25">
      <c r="B34" s="276"/>
      <c r="C34" s="280" t="str">
        <f>'modelový GVD - trať 193'!B12</f>
        <v>Čierne nad Topľou</v>
      </c>
      <c r="D34" s="37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6"/>
      <c r="S34" s="266"/>
      <c r="T34" s="275"/>
      <c r="U34" s="275"/>
      <c r="W34" s="275"/>
      <c r="X34" s="275"/>
      <c r="Y34" s="275"/>
      <c r="Z34" s="275"/>
    </row>
    <row r="35" spans="2:26" x14ac:dyDescent="0.25">
      <c r="B35" s="276">
        <v>43</v>
      </c>
      <c r="C35" s="280" t="str">
        <f>'modelový GVD - trať 193'!B13</f>
        <v xml:space="preserve">Hanušovce nad Topľou </v>
      </c>
      <c r="D35" s="376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6"/>
      <c r="S35" s="266"/>
      <c r="T35" s="275"/>
      <c r="W35" s="275"/>
      <c r="Y35" s="275"/>
      <c r="Z35" s="275"/>
    </row>
    <row r="36" spans="2:26" x14ac:dyDescent="0.25">
      <c r="B36" s="276"/>
      <c r="C36" s="280" t="str">
        <f>'modelový GVD - trať 193'!B14</f>
        <v xml:space="preserve">Hanušovce nad Topľou </v>
      </c>
      <c r="D36" s="376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6"/>
      <c r="S36" s="266"/>
      <c r="T36" s="275"/>
      <c r="W36" s="275"/>
      <c r="Y36" s="275"/>
      <c r="Z36" s="275"/>
    </row>
    <row r="37" spans="2:26" x14ac:dyDescent="0.25">
      <c r="B37" s="276">
        <v>53</v>
      </c>
      <c r="C37" s="280" t="str">
        <f>'modelový GVD - trať 193'!B15</f>
        <v>Lipníky</v>
      </c>
      <c r="D37" s="376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6"/>
      <c r="S37" s="266"/>
      <c r="T37" s="275"/>
      <c r="W37" s="275"/>
      <c r="Y37" s="275"/>
      <c r="Z37" s="275"/>
    </row>
    <row r="38" spans="2:26" x14ac:dyDescent="0.25">
      <c r="B38" s="276"/>
      <c r="C38" s="280" t="str">
        <f>'modelový GVD - trať 193'!B16</f>
        <v>Lipníky</v>
      </c>
      <c r="D38" s="376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6"/>
      <c r="S38" s="266"/>
      <c r="T38" s="275"/>
      <c r="W38" s="275"/>
      <c r="Y38" s="275"/>
      <c r="Z38" s="275"/>
    </row>
    <row r="39" spans="2:26" x14ac:dyDescent="0.25">
      <c r="B39" s="276">
        <v>60</v>
      </c>
      <c r="C39" s="280" t="str">
        <f>'modelový GVD - trať 193'!B17</f>
        <v>Kapušany pri Prešove</v>
      </c>
      <c r="D39" s="378">
        <f>D32+(('193 - S projektom'!D$39-'193 - S projektom'!D$32)/('193 - S projektom'!D$43-'193 - S projektom'!D$32))*(D$43-D$32)+"0:00:05"</f>
        <v>0.2034776816911251</v>
      </c>
      <c r="E39" s="362">
        <f>E32+(('193 - S projektom'!E$39-'193 - S projektom'!E$32)/('193 - S projektom'!E$43-'193 - S projektom'!E$32))*(E$43-E$32)+"0:00:05"</f>
        <v>0.24514434835779175</v>
      </c>
      <c r="F39" s="362">
        <f>F32+(('193 - S projektom'!F$39-'193 - S projektom'!F$32)/('193 - S projektom'!F$43-'193 - S projektom'!F$32))*(F$43-F$32)+"0:00:05"</f>
        <v>0.28681101502445844</v>
      </c>
      <c r="G39" s="362">
        <f>G32+(('193 - S projektom'!G$39-'193 - S projektom'!G$32)/('193 - S projektom'!G$43-'193 - S projektom'!G$32))*(G$43-G$32)+"0:00:05"</f>
        <v>0.32847768169112507</v>
      </c>
      <c r="H39" s="362">
        <f>H32+(('193 - S projektom'!H$39-'193 - S projektom'!H$32)/('193 - S projektom'!H$43-'193 - S projektom'!H$32))*(H$43-H$32)+"0:00:05"</f>
        <v>0.37014434835779175</v>
      </c>
      <c r="I39" s="362">
        <f>I32+(('193 - S projektom'!I$39-'193 - S projektom'!I$32)/('193 - S projektom'!I$43-'193 - S projektom'!I$32))*(I$43-I$32)+"0:00:05"</f>
        <v>0.45347768169112507</v>
      </c>
      <c r="J39" s="362">
        <f>J32+(('193 - S projektom'!J$39-'193 - S projektom'!J$32)/('193 - S projektom'!J$43-'193 - S projektom'!J$32))*(J$43-J$32)+"0:00:05"</f>
        <v>0.53681101502445827</v>
      </c>
      <c r="K39" s="362">
        <f>K32+(('193 - S projektom'!K$39-'193 - S projektom'!K$32)/('193 - S projektom'!K$43-'193 - S projektom'!K$32))*(K$43-K$32)+"0:00:05"</f>
        <v>0.62014434835779175</v>
      </c>
      <c r="L39" s="362">
        <f>L32+(('193 - S projektom'!L$39-'193 - S projektom'!L$32)/('193 - S projektom'!L$43-'193 - S projektom'!L$32))*(L$43-L$32)+"0:00:05"</f>
        <v>0.62014434835779175</v>
      </c>
      <c r="M39" s="362">
        <f>M32+(('193 - S projektom'!M$39-'193 - S projektom'!M$32)/('193 - S projektom'!M$43-'193 - S projektom'!M$32))*(M$43-M$32)+"0:00:05"</f>
        <v>0.70347768169112501</v>
      </c>
      <c r="N39" s="362">
        <f>N32+(('193 - S projektom'!N$39-'193 - S projektom'!N$32)/('193 - S projektom'!N$43-'193 - S projektom'!N$32))*(N$43-N$32)+"0:00:05"</f>
        <v>0.70347768169112501</v>
      </c>
      <c r="O39" s="362">
        <f>O32+(('193 - S projektom'!O$39-'193 - S projektom'!O$32)/('193 - S projektom'!O$43-'193 - S projektom'!O$32))*(O$43-O$32)+"0:00:05"</f>
        <v>0.78681101502445849</v>
      </c>
      <c r="P39" s="362">
        <f>P32+(('193 - S projektom'!P$39-'193 - S projektom'!P$32)/('193 - S projektom'!P$43-'193 - S projektom'!P$32))*(P$43-P$32)+"0:00:05"</f>
        <v>0.78681101502445849</v>
      </c>
      <c r="Q39" s="362">
        <f>Q32+(('193 - S projektom'!Q$39-'193 - S projektom'!Q$32)/('193 - S projektom'!Q$43-'193 - S projektom'!Q$32))*(Q$43-Q$32)+"0:00:05"</f>
        <v>0.87014434835779175</v>
      </c>
      <c r="R39" s="364">
        <f>R32+(('193 - S projektom'!R$39-'193 - S projektom'!R$32)/('193 - S projektom'!R$43-'193 - S projektom'!R$32))*(R$43-R$32)+"0:00:05"</f>
        <v>0.95347768169112523</v>
      </c>
      <c r="S39" s="266"/>
      <c r="T39" s="275"/>
      <c r="W39" s="275"/>
      <c r="Y39" s="275"/>
      <c r="Z39" s="275"/>
    </row>
    <row r="40" spans="2:26" x14ac:dyDescent="0.25">
      <c r="B40" s="276"/>
      <c r="C40" s="280" t="str">
        <f>'modelový GVD - trať 193'!B18</f>
        <v>Kapušany pri Prešove</v>
      </c>
      <c r="D40" s="378">
        <f>D39+(('193 - S projektom'!D$40-'193 - S projektom'!D$39)/('193 - S projektom'!D$43-'193 - S projektom'!D$32))*(D$43-D$32)-"0:00:07"</f>
        <v>0.20381595038434661</v>
      </c>
      <c r="E40" s="362">
        <f>E39+(('193 - S projektom'!E$40-'193 - S projektom'!E$39)/('193 - S projektom'!E$43-'193 - S projektom'!E$32))*(E$43-E$32)-"0:00:07"</f>
        <v>0.24548261705101326</v>
      </c>
      <c r="F40" s="362">
        <f>F39+(('193 - S projektom'!F$40-'193 - S projektom'!F$39)/('193 - S projektom'!F$43-'193 - S projektom'!F$32))*(F$43-F$32)-"0:00:07"</f>
        <v>0.28714928371768</v>
      </c>
      <c r="G40" s="362">
        <f>G39+(('193 - S projektom'!G$40-'193 - S projektom'!G$39)/('193 - S projektom'!G$43-'193 - S projektom'!G$32))*(G$43-G$32)-"0:00:07"</f>
        <v>0.32881595038434663</v>
      </c>
      <c r="H40" s="362">
        <f>H39+(('193 - S projektom'!H$40-'193 - S projektom'!H$39)/('193 - S projektom'!H$43-'193 - S projektom'!H$32))*(H$43-H$32)-"0:00:07"</f>
        <v>0.37048261705101332</v>
      </c>
      <c r="I40" s="362">
        <f>I39+(('193 - S projektom'!I$40-'193 - S projektom'!I$39)/('193 - S projektom'!I$43-'193 - S projektom'!I$32))*(I$43-I$32)-"0:00:07"</f>
        <v>0.45381595038434663</v>
      </c>
      <c r="J40" s="362">
        <f>J39+(('193 - S projektom'!J$40-'193 - S projektom'!J$39)/('193 - S projektom'!J$43-'193 - S projektom'!J$32))*(J$43-J$32)-"0:00:07"</f>
        <v>0.53714928371767989</v>
      </c>
      <c r="K40" s="362">
        <f>K39+(('193 - S projektom'!K$40-'193 - S projektom'!K$39)/('193 - S projektom'!K$43-'193 - S projektom'!K$32))*(K$43-K$32)-"0:00:07"</f>
        <v>0.62048261705101337</v>
      </c>
      <c r="L40" s="362">
        <f>L39+(('193 - S projektom'!L$40-'193 - S projektom'!L$39)/('193 - S projektom'!L$43-'193 - S projektom'!L$32))*(L$43-L$32)-"0:00:07"</f>
        <v>0.62048261705101337</v>
      </c>
      <c r="M40" s="362">
        <f>M39+(('193 - S projektom'!M$40-'193 - S projektom'!M$39)/('193 - S projektom'!M$43-'193 - S projektom'!M$32))*(M$43-M$32)-"0:00:07"</f>
        <v>0.70381595038434663</v>
      </c>
      <c r="N40" s="362">
        <f>N39+(('193 - S projektom'!N$40-'193 - S projektom'!N$39)/('193 - S projektom'!N$43-'193 - S projektom'!N$32))*(N$43-N$32)-"0:00:07"</f>
        <v>0.70381595038434663</v>
      </c>
      <c r="O40" s="362">
        <f>O39+(('193 - S projektom'!O$40-'193 - S projektom'!O$39)/('193 - S projektom'!O$43-'193 - S projektom'!O$32))*(O$43-O$32)-"0:00:07"</f>
        <v>0.78714928371768011</v>
      </c>
      <c r="P40" s="362">
        <f>P39+(('193 - S projektom'!P$40-'193 - S projektom'!P$39)/('193 - S projektom'!P$43-'193 - S projektom'!P$32))*(P$43-P$32)-"0:00:07"</f>
        <v>0.78714928371768011</v>
      </c>
      <c r="Q40" s="362">
        <f>Q39+(('193 - S projektom'!Q$40-'193 - S projektom'!Q$39)/('193 - S projektom'!Q$43-'193 - S projektom'!Q$32))*(Q$43-Q$32)-"0:00:07"</f>
        <v>0.87048261705101337</v>
      </c>
      <c r="R40" s="364">
        <f>R39+(('193 - S projektom'!R$40-'193 - S projektom'!R$39)/('193 - S projektom'!R$43-'193 - S projektom'!R$32))*(R$43-R$32)-"0:00:07"</f>
        <v>0.95381595038434686</v>
      </c>
      <c r="S40" s="266"/>
      <c r="T40" s="275"/>
      <c r="W40" s="275"/>
      <c r="Y40" s="275"/>
      <c r="Z40" s="275"/>
    </row>
    <row r="41" spans="2:26" x14ac:dyDescent="0.25">
      <c r="B41" s="276">
        <v>66</v>
      </c>
      <c r="C41" s="280" t="str">
        <f>'modelový GVD - trať 193'!B19</f>
        <v>Šarišské Lúky</v>
      </c>
      <c r="D41" s="376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6"/>
      <c r="S41" s="266"/>
      <c r="T41" s="275"/>
      <c r="U41" s="275"/>
      <c r="W41" s="275"/>
      <c r="X41" s="275"/>
      <c r="Y41" s="275"/>
      <c r="Z41" s="275"/>
    </row>
    <row r="42" spans="2:26" x14ac:dyDescent="0.25">
      <c r="B42" s="276"/>
      <c r="C42" s="280" t="str">
        <f>'modelový GVD - trať 193'!B20</f>
        <v>Šarišské Lúky</v>
      </c>
      <c r="D42" s="376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6"/>
      <c r="S42" s="266"/>
      <c r="T42" s="275"/>
      <c r="W42" s="275"/>
      <c r="Y42" s="275"/>
      <c r="Z42" s="275"/>
    </row>
    <row r="43" spans="2:26" ht="15.75" thickBot="1" x14ac:dyDescent="0.3">
      <c r="B43" s="277">
        <v>70</v>
      </c>
      <c r="C43" s="282" t="str">
        <f>'modelový GVD - trať 193'!B21</f>
        <v>Prešov</v>
      </c>
      <c r="D43" s="371">
        <f>'PDO trať 193'!D30</f>
        <v>0.21180555555555555</v>
      </c>
      <c r="E43" s="365">
        <f>'PDO trať 193'!E30</f>
        <v>0.25347222222222221</v>
      </c>
      <c r="F43" s="365">
        <f>'PDO trať 193'!F30</f>
        <v>0.2951388888888889</v>
      </c>
      <c r="G43" s="365">
        <f>'PDO trať 193'!G30</f>
        <v>0.33680555555555552</v>
      </c>
      <c r="H43" s="365">
        <f>'PDO trať 193'!H30</f>
        <v>0.37847222222222221</v>
      </c>
      <c r="I43" s="365">
        <f>'PDO trať 193'!J30</f>
        <v>0.46180555555555552</v>
      </c>
      <c r="J43" s="365">
        <f>'PDO trať 193'!K30</f>
        <v>0.54513888888888884</v>
      </c>
      <c r="K43" s="365">
        <f>'PDO trať 193'!L30</f>
        <v>0.62847222222222221</v>
      </c>
      <c r="L43" s="365">
        <f>'PDO trať 193'!M30</f>
        <v>0.62847222222222221</v>
      </c>
      <c r="M43" s="365">
        <f>'PDO trať 193'!N30</f>
        <v>0.71180555555555558</v>
      </c>
      <c r="N43" s="365">
        <f>'PDO trať 193'!O30</f>
        <v>0.71180555555555558</v>
      </c>
      <c r="O43" s="365">
        <f>'PDO trať 193'!P30</f>
        <v>0.79513888888888895</v>
      </c>
      <c r="P43" s="365">
        <f>'PDO trať 193'!Q30</f>
        <v>0.79513888888888895</v>
      </c>
      <c r="Q43" s="365">
        <f>'PDO trať 193'!R30</f>
        <v>0.87847222222222232</v>
      </c>
      <c r="R43" s="366">
        <f>'PDO trať 193'!S30</f>
        <v>0.96180555555555569</v>
      </c>
      <c r="S43" s="266"/>
      <c r="T43" s="275"/>
      <c r="W43" s="275"/>
      <c r="Y43" s="275"/>
      <c r="Z43" s="275"/>
    </row>
    <row r="45" spans="2:26" x14ac:dyDescent="0.25"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</row>
  </sheetData>
  <mergeCells count="2">
    <mergeCell ref="B2:C2"/>
    <mergeCell ref="B24:C2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Z85"/>
  <sheetViews>
    <sheetView zoomScale="80" zoomScaleNormal="80" workbookViewId="0">
      <selection activeCell="F30" sqref="F30"/>
    </sheetView>
  </sheetViews>
  <sheetFormatPr defaultRowHeight="15" x14ac:dyDescent="0.25"/>
  <cols>
    <col min="1" max="1" width="2.28515625" style="245" customWidth="1"/>
    <col min="2" max="2" width="7.85546875" style="245" customWidth="1"/>
    <col min="3" max="3" width="44.5703125" style="245" customWidth="1"/>
    <col min="4" max="9" width="19.85546875" style="246" customWidth="1"/>
    <col min="10" max="18" width="19.85546875" style="245" customWidth="1"/>
    <col min="19" max="19" width="22.5703125" style="245" customWidth="1"/>
    <col min="20" max="16384" width="9.140625" style="245"/>
  </cols>
  <sheetData>
    <row r="1" spans="2:25" ht="6.75" customHeight="1" thickBot="1" x14ac:dyDescent="0.3"/>
    <row r="2" spans="2:25" ht="30.75" thickBot="1" x14ac:dyDescent="0.45">
      <c r="B2" s="392" t="s">
        <v>13</v>
      </c>
      <c r="C2" s="393"/>
    </row>
    <row r="3" spans="2:25" ht="16.5" thickBot="1" x14ac:dyDescent="0.3">
      <c r="B3" s="283" t="s">
        <v>0</v>
      </c>
      <c r="C3" s="381" t="s">
        <v>87</v>
      </c>
      <c r="D3" s="270" t="s">
        <v>138</v>
      </c>
      <c r="E3" s="257" t="s">
        <v>139</v>
      </c>
      <c r="F3" s="257" t="s">
        <v>138</v>
      </c>
      <c r="G3" s="257" t="s">
        <v>139</v>
      </c>
      <c r="H3" s="257" t="s">
        <v>139</v>
      </c>
      <c r="I3" s="257" t="s">
        <v>139</v>
      </c>
      <c r="J3" s="257" t="s">
        <v>139</v>
      </c>
      <c r="K3" s="257" t="s">
        <v>138</v>
      </c>
      <c r="L3" s="257" t="s">
        <v>139</v>
      </c>
      <c r="M3" s="257" t="s">
        <v>138</v>
      </c>
      <c r="N3" s="257" t="s">
        <v>139</v>
      </c>
      <c r="O3" s="257" t="s">
        <v>138</v>
      </c>
      <c r="P3" s="257" t="s">
        <v>139</v>
      </c>
      <c r="Q3" s="257" t="s">
        <v>139</v>
      </c>
      <c r="R3" s="258" t="s">
        <v>139</v>
      </c>
      <c r="S3" s="259"/>
      <c r="T3" s="259"/>
      <c r="U3" s="259"/>
      <c r="V3" s="259"/>
      <c r="W3" s="259"/>
      <c r="X3" s="259"/>
      <c r="Y3" s="259"/>
    </row>
    <row r="4" spans="2:25" x14ac:dyDescent="0.25">
      <c r="B4" s="273">
        <f>'193 - Bez projektu'!B4</f>
        <v>0</v>
      </c>
      <c r="C4" s="279" t="str">
        <f>C43</f>
        <v>Prešov</v>
      </c>
      <c r="D4" s="357">
        <f>'PDO trať 193'!E15</f>
        <v>0.16319444444444445</v>
      </c>
      <c r="E4" s="357">
        <f>'PDO trať 193'!F15</f>
        <v>0.20486111111111113</v>
      </c>
      <c r="F4" s="357">
        <f>'PDO trať 193'!G15</f>
        <v>0.24652777777777779</v>
      </c>
      <c r="G4" s="357">
        <f>'PDO trať 193'!H15</f>
        <v>0.28819444444444448</v>
      </c>
      <c r="H4" s="357">
        <f>'PDO trať 193'!I15</f>
        <v>0.37152777777777773</v>
      </c>
      <c r="I4" s="357">
        <f>'PDO trať 193'!J15</f>
        <v>0.4548611111111111</v>
      </c>
      <c r="J4" s="357">
        <f>'PDO trať 193'!L15</f>
        <v>0.53819444444444442</v>
      </c>
      <c r="K4" s="357">
        <f>'PDO trať 193'!M15</f>
        <v>0.57986111111111105</v>
      </c>
      <c r="L4" s="357">
        <f>'PDO trať 193'!N15</f>
        <v>0.62152777777777779</v>
      </c>
      <c r="M4" s="357">
        <f>'PDO trať 193'!O15</f>
        <v>0.66319444444444442</v>
      </c>
      <c r="N4" s="357">
        <f>'PDO trať 193'!P15</f>
        <v>0.70486111111111116</v>
      </c>
      <c r="O4" s="357">
        <f>'PDO trať 193'!Q15</f>
        <v>0.74652777777777779</v>
      </c>
      <c r="P4" s="357">
        <f>'PDO trať 193'!R15</f>
        <v>0.78819444444444453</v>
      </c>
      <c r="Q4" s="357">
        <f>'PDO trať 193'!S15</f>
        <v>0.87152777777777779</v>
      </c>
      <c r="R4" s="372">
        <f>'PDO trať 193'!T15</f>
        <v>0.95486111111111116</v>
      </c>
      <c r="S4" s="262"/>
      <c r="T4" s="262"/>
      <c r="U4" s="262"/>
      <c r="V4" s="263"/>
      <c r="W4" s="263"/>
      <c r="X4" s="263"/>
      <c r="Y4" s="263"/>
    </row>
    <row r="5" spans="2:25" x14ac:dyDescent="0.25">
      <c r="B5" s="264">
        <f>'193 - Bez projektu'!B5</f>
        <v>4</v>
      </c>
      <c r="C5" s="280" t="str">
        <f>C42</f>
        <v>Šarišské Lúky</v>
      </c>
      <c r="D5" s="370">
        <f>D4+'modelový GVD - trať 193'!$C$27</f>
        <v>0.16631944444444444</v>
      </c>
      <c r="E5" s="370">
        <f>E4+'modelový GVD - trať 193'!$C$27</f>
        <v>0.20798611111111112</v>
      </c>
      <c r="F5" s="370">
        <f>F4+'modelový GVD - trať 193'!$C$27</f>
        <v>0.24965277777777778</v>
      </c>
      <c r="G5" s="370">
        <f>G4+'modelový GVD - trať 193'!$C$27</f>
        <v>0.29131944444444446</v>
      </c>
      <c r="H5" s="370">
        <f>H4+'modelový GVD - trať 193'!$C$27</f>
        <v>0.37465277777777772</v>
      </c>
      <c r="I5" s="370">
        <f>I4+'modelový GVD - trať 193'!$C$27</f>
        <v>0.45798611111111109</v>
      </c>
      <c r="J5" s="370">
        <f>J4+'modelový GVD - trať 193'!$C$27</f>
        <v>0.54131944444444446</v>
      </c>
      <c r="K5" s="370">
        <f>K4+'modelový GVD - trať 193'!$C$27</f>
        <v>0.58298611111111098</v>
      </c>
      <c r="L5" s="370">
        <f>L4+'modelový GVD - trať 193'!$C$27</f>
        <v>0.62465277777777772</v>
      </c>
      <c r="M5" s="370">
        <f>M4+'modelový GVD - trať 193'!$C$27</f>
        <v>0.66631944444444446</v>
      </c>
      <c r="N5" s="370">
        <f>N4+'modelový GVD - trať 193'!$C$27</f>
        <v>0.7079861111111112</v>
      </c>
      <c r="O5" s="370">
        <f>O4+'modelový GVD - trať 193'!$C$27</f>
        <v>0.74965277777777772</v>
      </c>
      <c r="P5" s="370">
        <f>P4+'modelový GVD - trať 193'!$C$27</f>
        <v>0.79131944444444446</v>
      </c>
      <c r="Q5" s="370">
        <f>Q4+'modelový GVD - trať 193'!$C$27</f>
        <v>0.87465277777777772</v>
      </c>
      <c r="R5" s="373">
        <f>R4+'modelový GVD - trať 193'!$C$27</f>
        <v>0.9579861111111112</v>
      </c>
      <c r="S5" s="266"/>
      <c r="T5" s="263"/>
      <c r="U5" s="263"/>
      <c r="V5" s="263"/>
      <c r="W5" s="263"/>
      <c r="X5" s="263"/>
      <c r="Y5" s="263"/>
    </row>
    <row r="6" spans="2:25" x14ac:dyDescent="0.25">
      <c r="B6" s="264"/>
      <c r="C6" s="280" t="str">
        <f>C41</f>
        <v>Šarišské Lúky</v>
      </c>
      <c r="D6" s="355">
        <f>D5+'modelový GVD - trať 193'!$C$28</f>
        <v>0.1673611111111111</v>
      </c>
      <c r="E6" s="355">
        <f>E5+'modelový GVD - trať 193'!$C$28</f>
        <v>0.20902777777777778</v>
      </c>
      <c r="F6" s="355">
        <f>F5+'modelový GVD - trať 193'!$C$28</f>
        <v>0.25069444444444444</v>
      </c>
      <c r="G6" s="355">
        <f>G5+'modelový GVD - trať 193'!$C$28</f>
        <v>0.29236111111111113</v>
      </c>
      <c r="H6" s="355">
        <f>H5+'modelový GVD - trať 193'!$C$28</f>
        <v>0.37569444444444439</v>
      </c>
      <c r="I6" s="355">
        <f>I5+'modelový GVD - trať 193'!$C$28</f>
        <v>0.45902777777777776</v>
      </c>
      <c r="J6" s="355">
        <f>J5+'modelový GVD - trať 193'!$C$28</f>
        <v>0.54236111111111107</v>
      </c>
      <c r="K6" s="355">
        <f>K5+'modelový GVD - trať 193'!$C$28</f>
        <v>0.58402777777777759</v>
      </c>
      <c r="L6" s="355">
        <f>L5+'modelový GVD - trať 193'!$C$28</f>
        <v>0.62569444444444433</v>
      </c>
      <c r="M6" s="355">
        <f>M5+'modelový GVD - trať 193'!$C$28</f>
        <v>0.66736111111111107</v>
      </c>
      <c r="N6" s="355">
        <f>N5+'modelový GVD - trať 193'!$C$28</f>
        <v>0.70902777777777781</v>
      </c>
      <c r="O6" s="355">
        <f>O5+'modelový GVD - trať 193'!$C$28</f>
        <v>0.75069444444444433</v>
      </c>
      <c r="P6" s="355">
        <f>P5+'modelový GVD - trať 193'!$C$28</f>
        <v>0.79236111111111107</v>
      </c>
      <c r="Q6" s="355">
        <f>Q5+'modelový GVD - trať 193'!$C$28</f>
        <v>0.87569444444444433</v>
      </c>
      <c r="R6" s="374">
        <f>R5+'modelový GVD - trať 193'!$C$28</f>
        <v>0.95902777777777781</v>
      </c>
      <c r="S6" s="266"/>
      <c r="T6" s="263"/>
      <c r="U6" s="263"/>
      <c r="V6" s="263"/>
      <c r="W6" s="263"/>
      <c r="X6" s="263"/>
      <c r="Y6" s="263"/>
    </row>
    <row r="7" spans="2:25" x14ac:dyDescent="0.25">
      <c r="B7" s="264">
        <f>'193 - Bez projektu'!B7</f>
        <v>10</v>
      </c>
      <c r="C7" s="280" t="str">
        <f>C40</f>
        <v>Kapušany pri Prešove</v>
      </c>
      <c r="D7" s="355">
        <f>D6+'modelový GVD - trať 193'!$C$29</f>
        <v>0.17048611111111109</v>
      </c>
      <c r="E7" s="355">
        <f>E6+'modelový GVD - trať 193'!$C$29</f>
        <v>0.21215277777777777</v>
      </c>
      <c r="F7" s="355">
        <f>F6+'modelový GVD - trať 193'!$C$29</f>
        <v>0.25381944444444443</v>
      </c>
      <c r="G7" s="355">
        <f>G6+'modelový GVD - trať 193'!$C$29</f>
        <v>0.29548611111111112</v>
      </c>
      <c r="H7" s="355">
        <f>H6+'modelový GVD - trať 193'!$C$29</f>
        <v>0.37881944444444438</v>
      </c>
      <c r="I7" s="355">
        <f>I6+'modelový GVD - trať 193'!$C$29</f>
        <v>0.46215277777777775</v>
      </c>
      <c r="J7" s="355">
        <f>J6+'modelový GVD - trať 193'!$C$29</f>
        <v>0.54548611111111112</v>
      </c>
      <c r="K7" s="355">
        <f>K6+'modelový GVD - trať 193'!$C$29</f>
        <v>0.58715277777777763</v>
      </c>
      <c r="L7" s="355">
        <f>L6+'modelový GVD - trať 193'!$C$29</f>
        <v>0.62881944444444438</v>
      </c>
      <c r="M7" s="355">
        <f>M6+'modelový GVD - trať 193'!$C$29</f>
        <v>0.67048611111111112</v>
      </c>
      <c r="N7" s="355">
        <f>N6+'modelový GVD - trať 193'!$C$29</f>
        <v>0.71215277777777786</v>
      </c>
      <c r="O7" s="355">
        <f>O6+'modelový GVD - trať 193'!$C$29</f>
        <v>0.75381944444444438</v>
      </c>
      <c r="P7" s="355">
        <f>P6+'modelový GVD - trať 193'!$C$29</f>
        <v>0.79548611111111112</v>
      </c>
      <c r="Q7" s="355">
        <f>Q6+'modelový GVD - trať 193'!$C$29</f>
        <v>0.87881944444444438</v>
      </c>
      <c r="R7" s="374">
        <f>R6+'modelový GVD - trať 193'!$C$29</f>
        <v>0.96215277777777786</v>
      </c>
      <c r="S7" s="266"/>
      <c r="T7" s="263"/>
      <c r="U7" s="263"/>
      <c r="V7" s="263"/>
      <c r="W7" s="263"/>
      <c r="X7" s="263"/>
      <c r="Y7" s="263"/>
    </row>
    <row r="8" spans="2:25" x14ac:dyDescent="0.25">
      <c r="B8" s="264"/>
      <c r="C8" s="280" t="str">
        <f>C39</f>
        <v>Kapušany pri Prešove</v>
      </c>
      <c r="D8" s="355">
        <f>D7+'modelový GVD - trať 193'!$C$30</f>
        <v>0.17083333333333331</v>
      </c>
      <c r="E8" s="355">
        <f>E7+'modelový GVD - trať 193'!$C$30</f>
        <v>0.21249999999999999</v>
      </c>
      <c r="F8" s="355">
        <f>F7+'modelový GVD - trať 193'!$C$30</f>
        <v>0.25416666666666665</v>
      </c>
      <c r="G8" s="355">
        <f>G7+'modelový GVD - trať 193'!$C$30</f>
        <v>0.29583333333333334</v>
      </c>
      <c r="H8" s="355">
        <f>H7+'modelový GVD - trať 193'!$C$30</f>
        <v>0.3791666666666666</v>
      </c>
      <c r="I8" s="355">
        <f>I7+'modelový GVD - trať 193'!$C$30</f>
        <v>0.46249999999999997</v>
      </c>
      <c r="J8" s="355">
        <f>J7+'modelový GVD - trať 193'!$C$30</f>
        <v>0.54583333333333339</v>
      </c>
      <c r="K8" s="355">
        <f>K7+'modelový GVD - trať 193'!$C$30</f>
        <v>0.58749999999999991</v>
      </c>
      <c r="L8" s="355">
        <f>L7+'modelový GVD - trať 193'!$C$30</f>
        <v>0.62916666666666665</v>
      </c>
      <c r="M8" s="355">
        <f>M7+'modelový GVD - trať 193'!$C$30</f>
        <v>0.67083333333333339</v>
      </c>
      <c r="N8" s="355">
        <f>N7+'modelový GVD - trať 193'!$C$30</f>
        <v>0.71250000000000013</v>
      </c>
      <c r="O8" s="355">
        <f>O7+'modelový GVD - trať 193'!$C$30</f>
        <v>0.75416666666666665</v>
      </c>
      <c r="P8" s="355">
        <f>P7+'modelový GVD - trať 193'!$C$30</f>
        <v>0.79583333333333339</v>
      </c>
      <c r="Q8" s="355">
        <f>Q7+'modelový GVD - trať 193'!$C$30</f>
        <v>0.87916666666666665</v>
      </c>
      <c r="R8" s="374">
        <f>R7+'modelový GVD - trať 193'!$C$30</f>
        <v>0.96250000000000013</v>
      </c>
      <c r="S8" s="266"/>
      <c r="T8" s="263"/>
      <c r="U8" s="263"/>
      <c r="V8" s="263"/>
      <c r="W8" s="263"/>
      <c r="X8" s="263"/>
      <c r="Y8" s="263"/>
    </row>
    <row r="9" spans="2:25" x14ac:dyDescent="0.25">
      <c r="B9" s="264">
        <f>'193 - Bez projektu'!B9</f>
        <v>17</v>
      </c>
      <c r="C9" s="280" t="str">
        <f>C38</f>
        <v>Lipníky</v>
      </c>
      <c r="D9" s="355">
        <f>D8+'modelový GVD - trať 193'!$C$31</f>
        <v>0.17499999999999996</v>
      </c>
      <c r="E9" s="355">
        <f>E8+'modelový GVD - trať 193'!$C$31</f>
        <v>0.21666666666666665</v>
      </c>
      <c r="F9" s="355">
        <f>F8+'modelový GVD - trať 193'!$C$31</f>
        <v>0.2583333333333333</v>
      </c>
      <c r="G9" s="355">
        <f>G8+'modelový GVD - trať 193'!$C$31</f>
        <v>0.3</v>
      </c>
      <c r="H9" s="355">
        <f>H8+'modelový GVD - trať 193'!$C$31</f>
        <v>0.38333333333333325</v>
      </c>
      <c r="I9" s="355">
        <f>I8+'modelový GVD - trať 193'!$C$31</f>
        <v>0.46666666666666662</v>
      </c>
      <c r="J9" s="355">
        <f>J8+'modelový GVD - trať 193'!$C$31</f>
        <v>0.55000000000000004</v>
      </c>
      <c r="K9" s="355">
        <f>K8+'modelový GVD - trať 193'!$C$31</f>
        <v>0.59166666666666656</v>
      </c>
      <c r="L9" s="355">
        <f>L8+'modelový GVD - trať 193'!$C$31</f>
        <v>0.6333333333333333</v>
      </c>
      <c r="M9" s="355">
        <f>M8+'modelový GVD - trať 193'!$C$31</f>
        <v>0.67500000000000004</v>
      </c>
      <c r="N9" s="355">
        <f>N8+'modelový GVD - trať 193'!$C$31</f>
        <v>0.71666666666666679</v>
      </c>
      <c r="O9" s="355">
        <f>O8+'modelový GVD - trať 193'!$C$31</f>
        <v>0.7583333333333333</v>
      </c>
      <c r="P9" s="355">
        <f>P8+'modelový GVD - trať 193'!$C$31</f>
        <v>0.8</v>
      </c>
      <c r="Q9" s="355">
        <f>Q8+'modelový GVD - trať 193'!$C$31</f>
        <v>0.8833333333333333</v>
      </c>
      <c r="R9" s="374">
        <f>R8+'modelový GVD - trať 193'!$C$31</f>
        <v>0.96666666666666679</v>
      </c>
      <c r="S9" s="266"/>
      <c r="T9" s="263"/>
      <c r="U9" s="263"/>
      <c r="V9" s="263"/>
      <c r="W9" s="263"/>
      <c r="X9" s="263"/>
      <c r="Y9" s="263"/>
    </row>
    <row r="10" spans="2:25" x14ac:dyDescent="0.25">
      <c r="B10" s="264"/>
      <c r="C10" s="280" t="str">
        <f>C37</f>
        <v>Lipníky</v>
      </c>
      <c r="D10" s="355">
        <f>D9+'modelový GVD - trať 193'!$C$32</f>
        <v>0.17534722222222218</v>
      </c>
      <c r="E10" s="355">
        <f>E9+'modelový GVD - trať 193'!$C$32</f>
        <v>0.21701388888888887</v>
      </c>
      <c r="F10" s="355">
        <f>F9+'modelový GVD - trať 193'!$C$32</f>
        <v>0.25868055555555552</v>
      </c>
      <c r="G10" s="355">
        <f>G9+'modelový GVD - trať 193'!$C$32</f>
        <v>0.30034722222222221</v>
      </c>
      <c r="H10" s="355">
        <f>H9+'modelový GVD - trať 193'!$C$32</f>
        <v>0.38368055555555547</v>
      </c>
      <c r="I10" s="355">
        <f>I9+'modelový GVD - trať 193'!$C$32</f>
        <v>0.46701388888888884</v>
      </c>
      <c r="J10" s="355">
        <f>J9+'modelový GVD - trať 193'!$C$32</f>
        <v>0.55034722222222232</v>
      </c>
      <c r="K10" s="355">
        <f>K9+'modelový GVD - trať 193'!$C$32</f>
        <v>0.59201388888888884</v>
      </c>
      <c r="L10" s="355">
        <f>L9+'modelový GVD - trať 193'!$C$32</f>
        <v>0.63368055555555558</v>
      </c>
      <c r="M10" s="355">
        <f>M9+'modelový GVD - trať 193'!$C$32</f>
        <v>0.67534722222222232</v>
      </c>
      <c r="N10" s="355">
        <f>N9+'modelový GVD - trať 193'!$C$32</f>
        <v>0.71701388888888906</v>
      </c>
      <c r="O10" s="355">
        <f>O9+'modelový GVD - trať 193'!$C$32</f>
        <v>0.75868055555555558</v>
      </c>
      <c r="P10" s="355">
        <f>P9+'modelový GVD - trať 193'!$C$32</f>
        <v>0.80034722222222232</v>
      </c>
      <c r="Q10" s="355">
        <f>Q9+'modelový GVD - trať 193'!$C$32</f>
        <v>0.88368055555555558</v>
      </c>
      <c r="R10" s="374">
        <f>R9+'modelový GVD - trať 193'!$C$32</f>
        <v>0.96701388888888906</v>
      </c>
      <c r="S10" s="266"/>
      <c r="T10" s="263"/>
      <c r="U10" s="263"/>
      <c r="V10" s="263"/>
      <c r="W10" s="263"/>
      <c r="X10" s="263"/>
      <c r="Y10" s="263"/>
    </row>
    <row r="11" spans="2:25" x14ac:dyDescent="0.25">
      <c r="B11" s="264">
        <f>'193 - Bez projektu'!B11</f>
        <v>27</v>
      </c>
      <c r="C11" s="280" t="str">
        <f>C36</f>
        <v xml:space="preserve">Hanušovce nad Topľou </v>
      </c>
      <c r="D11" s="355">
        <f>D10+'modelový GVD - trať 193'!$C$33</f>
        <v>0.18333333333333326</v>
      </c>
      <c r="E11" s="355">
        <f>E10+'modelový GVD - trať 193'!$C$33</f>
        <v>0.22499999999999995</v>
      </c>
      <c r="F11" s="355">
        <f>F10+'modelový GVD - trať 193'!$C$33</f>
        <v>0.26666666666666661</v>
      </c>
      <c r="G11" s="355">
        <f>G10+'modelový GVD - trať 193'!$C$33</f>
        <v>0.30833333333333329</v>
      </c>
      <c r="H11" s="355">
        <f>H10+'modelový GVD - trať 193'!$C$33</f>
        <v>0.39166666666666655</v>
      </c>
      <c r="I11" s="355">
        <f>I10+'modelový GVD - trať 193'!$C$33</f>
        <v>0.47499999999999992</v>
      </c>
      <c r="J11" s="355">
        <f>J10+'modelový GVD - trať 193'!$C$33</f>
        <v>0.55833333333333335</v>
      </c>
      <c r="K11" s="355">
        <f>K10+'modelový GVD - trať 193'!$C$33</f>
        <v>0.59999999999999987</v>
      </c>
      <c r="L11" s="355">
        <f>L10+'modelový GVD - trať 193'!$C$33</f>
        <v>0.64166666666666661</v>
      </c>
      <c r="M11" s="355">
        <f>M10+'modelový GVD - trať 193'!$C$33</f>
        <v>0.68333333333333335</v>
      </c>
      <c r="N11" s="355">
        <f>N10+'modelový GVD - trať 193'!$C$33</f>
        <v>0.72500000000000009</v>
      </c>
      <c r="O11" s="355">
        <f>O10+'modelový GVD - trať 193'!$C$33</f>
        <v>0.76666666666666661</v>
      </c>
      <c r="P11" s="355">
        <f>P10+'modelový GVD - trať 193'!$C$33</f>
        <v>0.80833333333333335</v>
      </c>
      <c r="Q11" s="355">
        <f>Q10+'modelový GVD - trať 193'!$C$33</f>
        <v>0.89166666666666661</v>
      </c>
      <c r="R11" s="374">
        <f>R10+'modelový GVD - trať 193'!$C$33</f>
        <v>0.97500000000000009</v>
      </c>
      <c r="S11" s="266"/>
      <c r="T11" s="263"/>
      <c r="U11" s="263"/>
      <c r="V11" s="263"/>
      <c r="W11" s="263"/>
      <c r="X11" s="263"/>
      <c r="Y11" s="263"/>
    </row>
    <row r="12" spans="2:25" x14ac:dyDescent="0.25">
      <c r="B12" s="264"/>
      <c r="C12" s="280" t="str">
        <f>C35</f>
        <v xml:space="preserve">Hanušovce nad Topľou </v>
      </c>
      <c r="D12" s="355">
        <f>D11+'modelový GVD - trať 193'!$C$34</f>
        <v>0.18368055555555549</v>
      </c>
      <c r="E12" s="355">
        <f>E11+'modelový GVD - trať 193'!$C$34</f>
        <v>0.22534722222222217</v>
      </c>
      <c r="F12" s="355">
        <f>F11+'modelový GVD - trať 193'!$C$34</f>
        <v>0.26701388888888883</v>
      </c>
      <c r="G12" s="355">
        <f>G11+'modelový GVD - trať 193'!$C$34</f>
        <v>0.30868055555555551</v>
      </c>
      <c r="H12" s="355">
        <f>H11+'modelový GVD - trať 193'!$C$34</f>
        <v>0.39201388888888877</v>
      </c>
      <c r="I12" s="355">
        <f>I11+'modelový GVD - trať 193'!$C$34</f>
        <v>0.47534722222222214</v>
      </c>
      <c r="J12" s="355">
        <f>J11+'modelový GVD - trať 193'!$C$34</f>
        <v>0.55868055555555562</v>
      </c>
      <c r="K12" s="355">
        <f>K11+'modelový GVD - trať 193'!$C$34</f>
        <v>0.60034722222222214</v>
      </c>
      <c r="L12" s="355">
        <f>L11+'modelový GVD - trať 193'!$C$34</f>
        <v>0.64201388888888888</v>
      </c>
      <c r="M12" s="355">
        <f>M11+'modelový GVD - trať 193'!$C$34</f>
        <v>0.68368055555555562</v>
      </c>
      <c r="N12" s="355">
        <f>N11+'modelový GVD - trať 193'!$C$34</f>
        <v>0.72534722222222237</v>
      </c>
      <c r="O12" s="355">
        <f>O11+'modelový GVD - trať 193'!$C$34</f>
        <v>0.76701388888888888</v>
      </c>
      <c r="P12" s="355">
        <f>P11+'modelový GVD - trať 193'!$C$34</f>
        <v>0.80868055555555562</v>
      </c>
      <c r="Q12" s="355">
        <f>Q11+'modelový GVD - trať 193'!$C$34</f>
        <v>0.89201388888888888</v>
      </c>
      <c r="R12" s="374">
        <f>R11+'modelový GVD - trať 193'!$C$34</f>
        <v>0.97534722222222237</v>
      </c>
      <c r="S12" s="266"/>
      <c r="T12" s="263"/>
      <c r="U12" s="263"/>
      <c r="V12" s="263"/>
      <c r="W12" s="263"/>
      <c r="X12" s="263"/>
      <c r="Y12" s="263"/>
    </row>
    <row r="13" spans="2:25" x14ac:dyDescent="0.25">
      <c r="B13" s="264">
        <f>'193 - Bez projektu'!B13</f>
        <v>32</v>
      </c>
      <c r="C13" s="280" t="str">
        <f>C34</f>
        <v>Čierne nad Topľou</v>
      </c>
      <c r="D13" s="355">
        <f>D12+'modelový GVD - trať 193'!$C$35</f>
        <v>0.18749999999999992</v>
      </c>
      <c r="E13" s="355">
        <f>E12+'modelový GVD - trať 193'!$C$35</f>
        <v>0.2291666666666666</v>
      </c>
      <c r="F13" s="355">
        <f>F12+'modelový GVD - trať 193'!$C$35</f>
        <v>0.27083333333333326</v>
      </c>
      <c r="G13" s="355">
        <f>G12+'modelový GVD - trať 193'!$C$35</f>
        <v>0.31249999999999994</v>
      </c>
      <c r="H13" s="355">
        <f>H12+'modelový GVD - trať 193'!$C$35</f>
        <v>0.3958333333333332</v>
      </c>
      <c r="I13" s="355">
        <f>I12+'modelový GVD - trať 193'!$C$35</f>
        <v>0.47916666666666657</v>
      </c>
      <c r="J13" s="355">
        <f>J12+'modelový GVD - trať 193'!$C$35</f>
        <v>0.5625</v>
      </c>
      <c r="K13" s="355">
        <f>K12+'modelový GVD - trať 193'!$C$35</f>
        <v>0.60416666666666652</v>
      </c>
      <c r="L13" s="355">
        <f>L12+'modelový GVD - trať 193'!$C$35</f>
        <v>0.64583333333333326</v>
      </c>
      <c r="M13" s="355">
        <f>M12+'modelový GVD - trať 193'!$C$35</f>
        <v>0.6875</v>
      </c>
      <c r="N13" s="355">
        <f>N12+'modelový GVD - trať 193'!$C$35</f>
        <v>0.72916666666666674</v>
      </c>
      <c r="O13" s="355">
        <f>O12+'modelový GVD - trať 193'!$C$35</f>
        <v>0.77083333333333326</v>
      </c>
      <c r="P13" s="355">
        <f>P12+'modelový GVD - trať 193'!$C$35</f>
        <v>0.8125</v>
      </c>
      <c r="Q13" s="355">
        <f>Q12+'modelový GVD - trať 193'!$C$35</f>
        <v>0.89583333333333326</v>
      </c>
      <c r="R13" s="374">
        <f>R12+'modelový GVD - trať 193'!$C$35</f>
        <v>0.97916666666666674</v>
      </c>
      <c r="S13" s="266"/>
      <c r="T13" s="263"/>
      <c r="U13" s="263"/>
      <c r="V13" s="263"/>
      <c r="W13" s="263"/>
      <c r="X13" s="263"/>
      <c r="Y13" s="263"/>
    </row>
    <row r="14" spans="2:25" x14ac:dyDescent="0.25">
      <c r="B14" s="264"/>
      <c r="C14" s="280" t="str">
        <f>C33</f>
        <v>Čierne nad Topľou</v>
      </c>
      <c r="D14" s="355">
        <f>D13+'modelový GVD - trať 193'!$C$36</f>
        <v>0.18819444444444436</v>
      </c>
      <c r="E14" s="355">
        <f>E13+'modelový GVD - trať 193'!$C$36</f>
        <v>0.22986111111111104</v>
      </c>
      <c r="F14" s="355">
        <f>F13+'modelový GVD - trať 193'!$C$36</f>
        <v>0.2715277777777777</v>
      </c>
      <c r="G14" s="355">
        <f>G13+'modelový GVD - trať 193'!$C$36</f>
        <v>0.31319444444444439</v>
      </c>
      <c r="H14" s="355">
        <f>H13+'modelový GVD - trať 193'!$C$36</f>
        <v>0.39652777777777765</v>
      </c>
      <c r="I14" s="355">
        <f>I13+'modelový GVD - trať 193'!$C$36</f>
        <v>0.47986111111111102</v>
      </c>
      <c r="J14" s="355">
        <f>J13+'modelový GVD - trať 193'!$C$36</f>
        <v>0.56319444444444444</v>
      </c>
      <c r="K14" s="355">
        <f>K13+'modelový GVD - trať 193'!$C$36</f>
        <v>0.60486111111111096</v>
      </c>
      <c r="L14" s="355">
        <f>L13+'modelový GVD - trať 193'!$C$36</f>
        <v>0.6465277777777777</v>
      </c>
      <c r="M14" s="355">
        <f>M13+'modelový GVD - trať 193'!$C$36</f>
        <v>0.68819444444444444</v>
      </c>
      <c r="N14" s="355">
        <f>N13+'modelový GVD - trať 193'!$C$36</f>
        <v>0.72986111111111118</v>
      </c>
      <c r="O14" s="355">
        <f>O13+'modelový GVD - trať 193'!$C$36</f>
        <v>0.7715277777777777</v>
      </c>
      <c r="P14" s="355">
        <f>P13+'modelový GVD - trať 193'!$C$36</f>
        <v>0.81319444444444444</v>
      </c>
      <c r="Q14" s="355">
        <f>Q13+'modelový GVD - trať 193'!$C$36</f>
        <v>0.8965277777777777</v>
      </c>
      <c r="R14" s="374">
        <f>R13+'modelový GVD - trať 193'!$C$36</f>
        <v>0.97986111111111118</v>
      </c>
      <c r="S14" s="266"/>
      <c r="T14" s="263"/>
      <c r="U14" s="263"/>
      <c r="V14" s="263"/>
      <c r="W14" s="263"/>
      <c r="X14" s="263"/>
      <c r="Y14" s="263"/>
    </row>
    <row r="15" spans="2:25" x14ac:dyDescent="0.25">
      <c r="B15" s="264">
        <f>'193 - Bez projektu'!B15</f>
        <v>46</v>
      </c>
      <c r="C15" s="280" t="str">
        <f>C32</f>
        <v>Vranov nad Topľou</v>
      </c>
      <c r="D15" s="355">
        <f>D14+'modelový GVD - trať 193'!$C$37</f>
        <v>0.19930555555555543</v>
      </c>
      <c r="E15" s="355">
        <f>E14+'modelový GVD - trať 193'!$C$37</f>
        <v>0.24097222222222212</v>
      </c>
      <c r="F15" s="355">
        <f>F14+'modelový GVD - trať 193'!$C$37</f>
        <v>0.28263888888888877</v>
      </c>
      <c r="G15" s="355">
        <f>G14+'modelový GVD - trať 193'!$C$37</f>
        <v>0.32430555555555546</v>
      </c>
      <c r="H15" s="355">
        <f>H14+'modelový GVD - trať 193'!$C$37</f>
        <v>0.40763888888888872</v>
      </c>
      <c r="I15" s="355">
        <f>I14+'modelový GVD - trať 193'!$C$37</f>
        <v>0.49097222222222209</v>
      </c>
      <c r="J15" s="355">
        <f>J14+'modelový GVD - trať 193'!$C$37</f>
        <v>0.57430555555555551</v>
      </c>
      <c r="K15" s="355">
        <f>K14+'modelový GVD - trať 193'!$C$37</f>
        <v>0.61597222222222203</v>
      </c>
      <c r="L15" s="355">
        <f>L14+'modelový GVD - trať 193'!$C$37</f>
        <v>0.65763888888888877</v>
      </c>
      <c r="M15" s="355">
        <f>M14+'modelový GVD - trať 193'!$C$37</f>
        <v>0.69930555555555551</v>
      </c>
      <c r="N15" s="355">
        <f>N14+'modelový GVD - trať 193'!$C$37</f>
        <v>0.74097222222222225</v>
      </c>
      <c r="O15" s="355">
        <f>O14+'modelový GVD - trať 193'!$C$37</f>
        <v>0.78263888888888877</v>
      </c>
      <c r="P15" s="355">
        <f>P14+'modelový GVD - trať 193'!$C$37</f>
        <v>0.82430555555555551</v>
      </c>
      <c r="Q15" s="355">
        <f>Q14+'modelový GVD - trať 193'!$C$37</f>
        <v>0.90763888888888877</v>
      </c>
      <c r="R15" s="374">
        <f>R14+'modelový GVD - trať 193'!$C$37</f>
        <v>0.99097222222222225</v>
      </c>
      <c r="S15" s="266"/>
      <c r="T15" s="263"/>
      <c r="U15" s="263"/>
      <c r="V15" s="263"/>
      <c r="W15" s="263"/>
      <c r="X15" s="263"/>
      <c r="Y15" s="263"/>
    </row>
    <row r="16" spans="2:25" x14ac:dyDescent="0.25">
      <c r="B16" s="264"/>
      <c r="C16" s="280" t="str">
        <f>C31</f>
        <v>Vranov nad Topľou</v>
      </c>
      <c r="D16" s="355">
        <f>D15+'modelový GVD - trať 193'!$C$38</f>
        <v>0.20138888888888876</v>
      </c>
      <c r="E16" s="355">
        <f>E15+'modelový GVD - trať 193'!$C$38</f>
        <v>0.24305555555555544</v>
      </c>
      <c r="F16" s="355">
        <f>F15+'modelový GVD - trať 193'!$C$38</f>
        <v>0.2847222222222221</v>
      </c>
      <c r="G16" s="355">
        <f>G15+'modelový GVD - trať 193'!$C$38</f>
        <v>0.32638888888888878</v>
      </c>
      <c r="H16" s="355">
        <f>H15+'modelový GVD - trať 193'!$C$38</f>
        <v>0.40972222222222204</v>
      </c>
      <c r="I16" s="355">
        <f>I15+'modelový GVD - trať 193'!$C$38</f>
        <v>0.49305555555555541</v>
      </c>
      <c r="J16" s="355">
        <f>J15+'modelový GVD - trať 193'!$C$38</f>
        <v>0.57638888888888884</v>
      </c>
      <c r="K16" s="355">
        <f>K15+'modelový GVD - trať 193'!$C$38</f>
        <v>0.61805555555555536</v>
      </c>
      <c r="L16" s="355">
        <f>L15+'modelový GVD - trať 193'!$C$38</f>
        <v>0.6597222222222221</v>
      </c>
      <c r="M16" s="355">
        <f>M15+'modelový GVD - trať 193'!$C$38</f>
        <v>0.70138888888888884</v>
      </c>
      <c r="N16" s="355">
        <f>N15+'modelový GVD - trať 193'!$C$38</f>
        <v>0.74305555555555558</v>
      </c>
      <c r="O16" s="355">
        <f>O15+'modelový GVD - trať 193'!$C$38</f>
        <v>0.7847222222222221</v>
      </c>
      <c r="P16" s="355">
        <f>P15+'modelový GVD - trať 193'!$C$38</f>
        <v>0.82638888888888884</v>
      </c>
      <c r="Q16" s="355">
        <f>Q15+'modelový GVD - trať 193'!$C$38</f>
        <v>0.9097222222222221</v>
      </c>
      <c r="R16" s="374">
        <f>R15+'modelový GVD - trať 193'!$C$38</f>
        <v>0.99305555555555558</v>
      </c>
      <c r="S16" s="266"/>
      <c r="T16" s="263"/>
      <c r="U16" s="263"/>
      <c r="V16" s="263"/>
      <c r="W16" s="263"/>
      <c r="X16" s="263"/>
      <c r="Y16" s="263"/>
    </row>
    <row r="17" spans="2:26" x14ac:dyDescent="0.25">
      <c r="B17" s="264">
        <f>'193 - Bez projektu'!B17</f>
        <v>53</v>
      </c>
      <c r="C17" s="280" t="str">
        <f>C30</f>
        <v>Nižný Hrabovec</v>
      </c>
      <c r="D17" s="355">
        <f>D16+'modelový GVD - trať 193'!$C$39</f>
        <v>0.20798611111111101</v>
      </c>
      <c r="E17" s="355">
        <f>E16+'modelový GVD - trať 193'!$C$39</f>
        <v>0.2496527777777777</v>
      </c>
      <c r="F17" s="355">
        <f>F16+'modelový GVD - trať 193'!$C$39</f>
        <v>0.29131944444444435</v>
      </c>
      <c r="G17" s="355">
        <f>G16+'modelový GVD - trať 193'!$C$39</f>
        <v>0.33298611111111104</v>
      </c>
      <c r="H17" s="355">
        <f>H16+'modelový GVD - trať 193'!$C$39</f>
        <v>0.4163194444444443</v>
      </c>
      <c r="I17" s="355">
        <f>I16+'modelový GVD - trať 193'!$C$39</f>
        <v>0.49965277777777767</v>
      </c>
      <c r="J17" s="355">
        <f>J16+'modelový GVD - trať 193'!$C$39</f>
        <v>0.58298611111111109</v>
      </c>
      <c r="K17" s="355">
        <f>K16+'modelový GVD - trať 193'!$C$39</f>
        <v>0.62465277777777761</v>
      </c>
      <c r="L17" s="355">
        <f>L16+'modelový GVD - trať 193'!$C$39</f>
        <v>0.66631944444444435</v>
      </c>
      <c r="M17" s="355">
        <f>M16+'modelový GVD - trať 193'!$C$39</f>
        <v>0.70798611111111109</v>
      </c>
      <c r="N17" s="355">
        <f>N16+'modelový GVD - trať 193'!$C$39</f>
        <v>0.74965277777777783</v>
      </c>
      <c r="O17" s="355">
        <f>O16+'modelový GVD - trať 193'!$C$39</f>
        <v>0.79131944444444435</v>
      </c>
      <c r="P17" s="355">
        <f>P16+'modelový GVD - trať 193'!$C$39</f>
        <v>0.83298611111111109</v>
      </c>
      <c r="Q17" s="355">
        <f>Q16+'modelový GVD - trať 193'!$C$39</f>
        <v>0.91631944444444435</v>
      </c>
      <c r="R17" s="374">
        <f>R16+'modelový GVD - trať 193'!$C$39</f>
        <v>0.99965277777777783</v>
      </c>
      <c r="S17" s="266"/>
      <c r="T17" s="263"/>
      <c r="U17" s="263"/>
      <c r="V17" s="263"/>
      <c r="W17" s="263"/>
      <c r="X17" s="263"/>
      <c r="Y17" s="263"/>
    </row>
    <row r="18" spans="2:26" x14ac:dyDescent="0.25">
      <c r="B18" s="264"/>
      <c r="C18" s="280" t="str">
        <f>C29</f>
        <v>Nižný Hrabovec</v>
      </c>
      <c r="D18" s="355">
        <f>D17+'modelový GVD - trať 193'!$C$40</f>
        <v>0.20868055555555545</v>
      </c>
      <c r="E18" s="355">
        <f>E17+'modelový GVD - trať 193'!$C$40</f>
        <v>0.25034722222222217</v>
      </c>
      <c r="F18" s="355">
        <f>F17+'modelový GVD - trať 193'!$C$40</f>
        <v>0.2920138888888888</v>
      </c>
      <c r="G18" s="355">
        <f>G17+'modelový GVD - trať 193'!$C$40</f>
        <v>0.33368055555555548</v>
      </c>
      <c r="H18" s="355">
        <f>H17+'modelový GVD - trať 193'!$C$40</f>
        <v>0.41701388888888874</v>
      </c>
      <c r="I18" s="355">
        <f>I17+'modelový GVD - trať 193'!$C$40</f>
        <v>0.50034722222222205</v>
      </c>
      <c r="J18" s="355">
        <f>J17+'modelový GVD - trať 193'!$C$40</f>
        <v>0.58368055555555554</v>
      </c>
      <c r="K18" s="355">
        <f>K17+'modelový GVD - trať 193'!$C$40</f>
        <v>0.62534722222222205</v>
      </c>
      <c r="L18" s="355">
        <f>L17+'modelový GVD - trať 193'!$C$40</f>
        <v>0.6670138888888888</v>
      </c>
      <c r="M18" s="355">
        <f>M17+'modelový GVD - trať 193'!$C$40</f>
        <v>0.70868055555555554</v>
      </c>
      <c r="N18" s="355">
        <f>N17+'modelový GVD - trať 193'!$C$40</f>
        <v>0.75034722222222228</v>
      </c>
      <c r="O18" s="355">
        <f>O17+'modelový GVD - trať 193'!$C$40</f>
        <v>0.7920138888888888</v>
      </c>
      <c r="P18" s="355">
        <f>P17+'modelový GVD - trať 193'!$C$40</f>
        <v>0.83368055555555554</v>
      </c>
      <c r="Q18" s="355">
        <f>Q17+'modelový GVD - trať 193'!$C$40</f>
        <v>0.9170138888888888</v>
      </c>
      <c r="R18" s="356"/>
      <c r="S18" s="266"/>
      <c r="T18" s="263"/>
      <c r="U18" s="263"/>
      <c r="V18" s="263"/>
      <c r="W18" s="263"/>
      <c r="X18" s="263"/>
      <c r="Y18" s="263"/>
    </row>
    <row r="19" spans="2:26" x14ac:dyDescent="0.25">
      <c r="B19" s="264">
        <f>'193 - Bez projektu'!B19</f>
        <v>61</v>
      </c>
      <c r="C19" s="280" t="str">
        <f>C28</f>
        <v>Strážske</v>
      </c>
      <c r="D19" s="355">
        <f>D18+'modelový GVD - trať 193'!$C$41</f>
        <v>0.21423611111111099</v>
      </c>
      <c r="E19" s="355">
        <f>E18+'modelový GVD - trať 193'!$C$41</f>
        <v>0.2559027777777777</v>
      </c>
      <c r="F19" s="355">
        <f>F18+'modelový GVD - trať 193'!$C$41</f>
        <v>0.29756944444444433</v>
      </c>
      <c r="G19" s="355">
        <f>G18+'modelový GVD - trať 193'!$C$41</f>
        <v>0.33923611111111102</v>
      </c>
      <c r="H19" s="355">
        <f>H18+'modelový GVD - trať 193'!$C$41</f>
        <v>0.42256944444444428</v>
      </c>
      <c r="I19" s="355">
        <f>I18+'modelový GVD - trať 193'!$C$41</f>
        <v>0.50590277777777759</v>
      </c>
      <c r="J19" s="355">
        <f>J18+'modelový GVD - trať 193'!$C$41</f>
        <v>0.58923611111111107</v>
      </c>
      <c r="K19" s="355">
        <f>K18+'modelový GVD - trať 193'!$C$41</f>
        <v>0.63090277777777759</v>
      </c>
      <c r="L19" s="355">
        <f>L18+'modelový GVD - trať 193'!$C$41</f>
        <v>0.67256944444444433</v>
      </c>
      <c r="M19" s="355">
        <f>M18+'modelový GVD - trať 193'!$C$41</f>
        <v>0.71423611111111107</v>
      </c>
      <c r="N19" s="355">
        <f>N18+'modelový GVD - trať 193'!$C$41</f>
        <v>0.75590277777777781</v>
      </c>
      <c r="O19" s="355">
        <f>O18+'modelový GVD - trať 193'!$C$41</f>
        <v>0.79756944444444433</v>
      </c>
      <c r="P19" s="355">
        <f>P18+'modelový GVD - trať 193'!$C$41</f>
        <v>0.83923611111111107</v>
      </c>
      <c r="Q19" s="355">
        <f>Q18+'modelový GVD - trať 193'!$C$41</f>
        <v>0.92256944444444433</v>
      </c>
      <c r="R19" s="356"/>
      <c r="S19" s="266"/>
      <c r="T19" s="263"/>
      <c r="U19" s="263"/>
      <c r="V19" s="263"/>
      <c r="W19" s="263"/>
      <c r="X19" s="263"/>
      <c r="Y19" s="263"/>
    </row>
    <row r="20" spans="2:26" x14ac:dyDescent="0.25">
      <c r="B20" s="264"/>
      <c r="C20" s="280" t="str">
        <f>C27</f>
        <v>Strážske</v>
      </c>
      <c r="D20" s="355">
        <f>D19+'modelový GVD - trať 193'!$C$42</f>
        <v>0.21493055555555543</v>
      </c>
      <c r="E20" s="355">
        <f>E19+'modelový GVD - trať 193'!$C$42</f>
        <v>0.25659722222222214</v>
      </c>
      <c r="F20" s="355">
        <f>F19+'modelový GVD - trať 193'!$C$42</f>
        <v>0.29826388888888877</v>
      </c>
      <c r="G20" s="355">
        <f>G19+'modelový GVD - trať 193'!$C$42</f>
        <v>0.33993055555555546</v>
      </c>
      <c r="H20" s="355">
        <f>H19+'modelový GVD - trať 193'!$C$42</f>
        <v>0.42326388888888872</v>
      </c>
      <c r="I20" s="355">
        <f>I19+'modelový GVD - trať 193'!$C$42</f>
        <v>0.50659722222222203</v>
      </c>
      <c r="J20" s="355">
        <f>J19+'modelový GVD - trať 193'!$C$42</f>
        <v>0.58993055555555551</v>
      </c>
      <c r="K20" s="355">
        <f>K19+'modelový GVD - trať 193'!$C$42</f>
        <v>0.63159722222222203</v>
      </c>
      <c r="L20" s="355">
        <f>L19+'modelový GVD - trať 193'!$C$42</f>
        <v>0.67326388888888877</v>
      </c>
      <c r="M20" s="355">
        <f>M19+'modelový GVD - trať 193'!$C$42</f>
        <v>0.71493055555555551</v>
      </c>
      <c r="N20" s="355">
        <f>N19+'modelový GVD - trať 193'!$C$42</f>
        <v>0.75659722222222225</v>
      </c>
      <c r="O20" s="355">
        <f>O19+'modelový GVD - trať 193'!$C$42</f>
        <v>0.79826388888888877</v>
      </c>
      <c r="P20" s="355">
        <f>P19+'modelový GVD - trať 193'!$C$42</f>
        <v>0.83993055555555551</v>
      </c>
      <c r="Q20" s="355">
        <f>Q19+'modelový GVD - trať 193'!$C$42</f>
        <v>0.92326388888888877</v>
      </c>
      <c r="R20" s="356"/>
      <c r="S20" s="266"/>
      <c r="T20" s="263"/>
      <c r="U20" s="263"/>
      <c r="V20" s="263"/>
      <c r="W20" s="263"/>
      <c r="X20" s="263"/>
      <c r="Y20" s="263"/>
    </row>
    <row r="21" spans="2:26" ht="15.75" thickBot="1" x14ac:dyDescent="0.3">
      <c r="B21" s="268">
        <f>'193 - Bez projektu'!B21</f>
        <v>70</v>
      </c>
      <c r="C21" s="282" t="str">
        <f>C26</f>
        <v>Humenné</v>
      </c>
      <c r="D21" s="371">
        <f>D20+'modelový GVD - trať 193'!$C$43</f>
        <v>0.22152777777777768</v>
      </c>
      <c r="E21" s="371">
        <f>E20+'modelový GVD - trať 193'!$C$43</f>
        <v>0.2631944444444444</v>
      </c>
      <c r="F21" s="371">
        <f>F20+'modelový GVD - trať 193'!$C$43</f>
        <v>0.30486111111111103</v>
      </c>
      <c r="G21" s="371">
        <f>G20+'modelový GVD - trať 193'!$C$43</f>
        <v>0.34652777777777771</v>
      </c>
      <c r="H21" s="371">
        <f>H20+'modelový GVD - trať 193'!$C$43</f>
        <v>0.42986111111111097</v>
      </c>
      <c r="I21" s="371">
        <f>I20+'modelový GVD - trať 193'!$C$43</f>
        <v>0.51319444444444429</v>
      </c>
      <c r="J21" s="371">
        <f>J20+'modelový GVD - trať 193'!$C$43</f>
        <v>0.59652777777777777</v>
      </c>
      <c r="K21" s="371">
        <f>K20+'modelový GVD - trať 193'!$C$43</f>
        <v>0.63819444444444429</v>
      </c>
      <c r="L21" s="371">
        <f>L20+'modelový GVD - trať 193'!$C$43</f>
        <v>0.67986111111111103</v>
      </c>
      <c r="M21" s="371">
        <f>M20+'modelový GVD - trať 193'!$C$43</f>
        <v>0.72152777777777777</v>
      </c>
      <c r="N21" s="371">
        <f>N20+'modelový GVD - trať 193'!$C$43</f>
        <v>0.76319444444444451</v>
      </c>
      <c r="O21" s="371">
        <f>O20+'modelový GVD - trať 193'!$C$43</f>
        <v>0.80486111111111103</v>
      </c>
      <c r="P21" s="371">
        <f>P20+'modelový GVD - trať 193'!$C$43</f>
        <v>0.84652777777777777</v>
      </c>
      <c r="Q21" s="371">
        <f>Q20+'modelový GVD - trať 193'!$C$43</f>
        <v>0.92986111111111103</v>
      </c>
      <c r="R21" s="366"/>
      <c r="S21" s="266"/>
      <c r="T21" s="263"/>
      <c r="U21" s="263"/>
      <c r="V21" s="263"/>
      <c r="W21" s="263"/>
      <c r="X21" s="263"/>
      <c r="Y21" s="263"/>
    </row>
    <row r="22" spans="2:26" x14ac:dyDescent="0.25"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</row>
    <row r="23" spans="2:26" ht="6" customHeight="1" thickBot="1" x14ac:dyDescent="0.3"/>
    <row r="24" spans="2:26" ht="30.75" thickBot="1" x14ac:dyDescent="0.45">
      <c r="B24" s="392" t="s">
        <v>33</v>
      </c>
      <c r="C24" s="393"/>
    </row>
    <row r="25" spans="2:26" ht="16.5" thickBot="1" x14ac:dyDescent="0.3">
      <c r="B25" s="283" t="s">
        <v>0</v>
      </c>
      <c r="C25" s="284" t="s">
        <v>87</v>
      </c>
      <c r="D25" s="360" t="s">
        <v>139</v>
      </c>
      <c r="E25" s="286" t="s">
        <v>138</v>
      </c>
      <c r="F25" s="288" t="s">
        <v>139</v>
      </c>
      <c r="G25" s="288" t="s">
        <v>138</v>
      </c>
      <c r="H25" s="288" t="s">
        <v>139</v>
      </c>
      <c r="I25" s="288" t="s">
        <v>139</v>
      </c>
      <c r="J25" s="288" t="s">
        <v>139</v>
      </c>
      <c r="K25" s="288" t="s">
        <v>139</v>
      </c>
      <c r="L25" s="288" t="s">
        <v>138</v>
      </c>
      <c r="M25" s="288" t="s">
        <v>138</v>
      </c>
      <c r="N25" s="288" t="s">
        <v>139</v>
      </c>
      <c r="O25" s="288" t="s">
        <v>138</v>
      </c>
      <c r="P25" s="288" t="s">
        <v>139</v>
      </c>
      <c r="Q25" s="288" t="s">
        <v>139</v>
      </c>
      <c r="R25" s="289" t="s">
        <v>139</v>
      </c>
      <c r="S25" s="271"/>
      <c r="T25" s="271"/>
      <c r="U25" s="271"/>
      <c r="V25" s="271"/>
      <c r="W25" s="271"/>
      <c r="X25" s="271"/>
      <c r="Y25" s="271"/>
      <c r="Z25" s="271"/>
    </row>
    <row r="26" spans="2:26" x14ac:dyDescent="0.25">
      <c r="B26" s="273">
        <f>'193 - Bez projektu'!B26</f>
        <v>0</v>
      </c>
      <c r="C26" s="279" t="str">
        <f>'modelový GVD - trať 193'!B4</f>
        <v>Humenné</v>
      </c>
      <c r="D26" s="375"/>
      <c r="E26" s="346">
        <f>'PDO trať 193'!E27</f>
        <v>0.18819444444444444</v>
      </c>
      <c r="F26" s="346">
        <f>'PDO trať 193'!F27</f>
        <v>0.2298611111111111</v>
      </c>
      <c r="G26" s="346">
        <f>'PDO trať 193'!G27</f>
        <v>0.27152777777777776</v>
      </c>
      <c r="H26" s="346">
        <f>'PDO trať 193'!H27</f>
        <v>0.31319444444444444</v>
      </c>
      <c r="I26" s="346">
        <f>'PDO trať 193'!J27</f>
        <v>0.39652777777777776</v>
      </c>
      <c r="J26" s="346">
        <f>'PDO trať 193'!K27</f>
        <v>0.47986111111111107</v>
      </c>
      <c r="K26" s="346">
        <f>'PDO trať 193'!L27</f>
        <v>0.56319444444444444</v>
      </c>
      <c r="L26" s="346">
        <f>'PDO trať 193'!M27</f>
        <v>0.56319444444444444</v>
      </c>
      <c r="M26" s="346">
        <f>'PDO trať 193'!N27</f>
        <v>0.64652777777777781</v>
      </c>
      <c r="N26" s="346">
        <f>'PDO trať 193'!O27</f>
        <v>0.64652777777777781</v>
      </c>
      <c r="O26" s="346">
        <f>'PDO trať 193'!P27</f>
        <v>0.72986111111111118</v>
      </c>
      <c r="P26" s="346">
        <f>'PDO trať 193'!Q27</f>
        <v>0.72986111111111118</v>
      </c>
      <c r="Q26" s="346">
        <f>'PDO trať 193'!R27</f>
        <v>0.81319444444444455</v>
      </c>
      <c r="R26" s="363">
        <f>'PDO trať 193'!S27</f>
        <v>0.89652777777777792</v>
      </c>
      <c r="S26" s="251"/>
      <c r="T26" s="274"/>
      <c r="U26" s="274"/>
      <c r="V26" s="274"/>
      <c r="W26" s="275"/>
      <c r="X26" s="275"/>
      <c r="Y26" s="275"/>
      <c r="Z26" s="275"/>
    </row>
    <row r="27" spans="2:26" x14ac:dyDescent="0.25">
      <c r="B27" s="264">
        <f>'193 - Bez projektu'!B27</f>
        <v>9</v>
      </c>
      <c r="C27" s="280" t="str">
        <f>'modelový GVD - trať 193'!B5</f>
        <v>Strážske</v>
      </c>
      <c r="D27" s="376"/>
      <c r="E27" s="354">
        <f>E26+'modelový GVD - trať 193'!$C$47</f>
        <v>0.19479166666666667</v>
      </c>
      <c r="F27" s="354">
        <f>F26+'modelový GVD - trať 193'!$C$47</f>
        <v>0.23645833333333333</v>
      </c>
      <c r="G27" s="354">
        <f>G26+'modelový GVD - trať 193'!$C$47</f>
        <v>0.27812499999999996</v>
      </c>
      <c r="H27" s="354">
        <f>H26+'modelový GVD - trať 193'!$C$47</f>
        <v>0.3197916666666667</v>
      </c>
      <c r="I27" s="354">
        <f>I26+'modelový GVD - trať 193'!$C$47</f>
        <v>0.40312499999999996</v>
      </c>
      <c r="J27" s="354">
        <f>J26+'modelový GVD - trať 193'!$C$47</f>
        <v>0.48645833333333333</v>
      </c>
      <c r="K27" s="354">
        <f>K26+'modelový GVD - trať 193'!$C$47</f>
        <v>0.5697916666666667</v>
      </c>
      <c r="L27" s="354">
        <f>L26+'modelový GVD - trať 193'!$C$47</f>
        <v>0.5697916666666667</v>
      </c>
      <c r="M27" s="354">
        <f>M26+'modelový GVD - trať 193'!$C$47</f>
        <v>0.65312500000000007</v>
      </c>
      <c r="N27" s="354">
        <f>N26+'modelový GVD - trať 193'!$C$47</f>
        <v>0.65312500000000007</v>
      </c>
      <c r="O27" s="354">
        <f>O26+'modelový GVD - trať 193'!$C$47</f>
        <v>0.73645833333333344</v>
      </c>
      <c r="P27" s="354">
        <f>P26+'modelový GVD - trať 193'!$C$47</f>
        <v>0.73645833333333344</v>
      </c>
      <c r="Q27" s="354">
        <f>Q26+'modelový GVD - trať 193'!$C$47</f>
        <v>0.81979166666666681</v>
      </c>
      <c r="R27" s="356">
        <f>R26+'modelový GVD - trať 193'!$C$47</f>
        <v>0.90312500000000018</v>
      </c>
      <c r="S27" s="266"/>
      <c r="T27" s="275"/>
      <c r="W27" s="275"/>
      <c r="Y27" s="275"/>
      <c r="Z27" s="275"/>
    </row>
    <row r="28" spans="2:26" x14ac:dyDescent="0.25">
      <c r="B28" s="264"/>
      <c r="C28" s="280" t="str">
        <f>'modelový GVD - trať 193'!B6</f>
        <v>Strážske</v>
      </c>
      <c r="D28" s="376"/>
      <c r="E28" s="354">
        <f>E27+'modelový GVD - trať 193'!$C$48</f>
        <v>0.19548611111111111</v>
      </c>
      <c r="F28" s="354">
        <f>F27+'modelový GVD - trať 193'!$C$48</f>
        <v>0.23715277777777777</v>
      </c>
      <c r="G28" s="354">
        <f>G27+'modelový GVD - trať 193'!$C$48</f>
        <v>0.2788194444444444</v>
      </c>
      <c r="H28" s="354">
        <f>H27+'modelový GVD - trať 193'!$C$48</f>
        <v>0.32048611111111114</v>
      </c>
      <c r="I28" s="354">
        <f>I27+'modelový GVD - trať 193'!$C$48</f>
        <v>0.4038194444444444</v>
      </c>
      <c r="J28" s="354">
        <f>J27+'modelový GVD - trať 193'!$C$48</f>
        <v>0.48715277777777777</v>
      </c>
      <c r="K28" s="354">
        <f>K27+'modelový GVD - trať 193'!$C$48</f>
        <v>0.57048611111111114</v>
      </c>
      <c r="L28" s="354">
        <f>L27+'modelový GVD - trať 193'!$C$48</f>
        <v>0.57048611111111114</v>
      </c>
      <c r="M28" s="354">
        <f>M27+'modelový GVD - trať 193'!$C$48</f>
        <v>0.65381944444444451</v>
      </c>
      <c r="N28" s="354">
        <f>N27+'modelový GVD - trať 193'!$C$48</f>
        <v>0.65381944444444451</v>
      </c>
      <c r="O28" s="354">
        <f>O27+'modelový GVD - trať 193'!$C$48</f>
        <v>0.73715277777777788</v>
      </c>
      <c r="P28" s="354">
        <f>P27+'modelový GVD - trať 193'!$C$48</f>
        <v>0.73715277777777788</v>
      </c>
      <c r="Q28" s="354">
        <f>Q27+'modelový GVD - trať 193'!$C$48</f>
        <v>0.82048611111111125</v>
      </c>
      <c r="R28" s="356">
        <f>R27+'modelový GVD - trať 193'!$C$48</f>
        <v>0.90381944444444462</v>
      </c>
      <c r="S28" s="266"/>
      <c r="T28" s="275"/>
      <c r="U28" s="275"/>
      <c r="W28" s="275"/>
      <c r="X28" s="275"/>
      <c r="Y28" s="275"/>
      <c r="Z28" s="275"/>
    </row>
    <row r="29" spans="2:26" x14ac:dyDescent="0.25">
      <c r="B29" s="264">
        <f>'193 - Bez projektu'!B29</f>
        <v>17</v>
      </c>
      <c r="C29" s="280" t="str">
        <f>'modelový GVD - trať 193'!B7</f>
        <v>Nižný Hrabovec</v>
      </c>
      <c r="D29" s="376"/>
      <c r="E29" s="354">
        <f>E28+'modelový GVD - trať 193'!$C$49</f>
        <v>0.20104166666666667</v>
      </c>
      <c r="F29" s="354">
        <f>F28+'modelový GVD - trať 193'!$C$49</f>
        <v>0.24270833333333333</v>
      </c>
      <c r="G29" s="354">
        <f>G28+'modelový GVD - trať 193'!$C$49</f>
        <v>0.28437499999999993</v>
      </c>
      <c r="H29" s="354">
        <f>H28+'modelový GVD - trať 193'!$C$49</f>
        <v>0.32604166666666667</v>
      </c>
      <c r="I29" s="354">
        <f>I28+'modelový GVD - trať 193'!$C$49</f>
        <v>0.40937499999999993</v>
      </c>
      <c r="J29" s="354">
        <f>J28+'modelový GVD - trať 193'!$C$49</f>
        <v>0.4927083333333333</v>
      </c>
      <c r="K29" s="354">
        <f>K28+'modelový GVD - trať 193'!$C$49</f>
        <v>0.57604166666666667</v>
      </c>
      <c r="L29" s="354">
        <f>L28+'modelový GVD - trať 193'!$C$49</f>
        <v>0.57604166666666667</v>
      </c>
      <c r="M29" s="354">
        <f>M28+'modelový GVD - trať 193'!$C$49</f>
        <v>0.65937500000000004</v>
      </c>
      <c r="N29" s="354">
        <f>N28+'modelový GVD - trať 193'!$C$49</f>
        <v>0.65937500000000004</v>
      </c>
      <c r="O29" s="354">
        <f>O28+'modelový GVD - trať 193'!$C$49</f>
        <v>0.74270833333333341</v>
      </c>
      <c r="P29" s="354">
        <f>P28+'modelový GVD - trať 193'!$C$49</f>
        <v>0.74270833333333341</v>
      </c>
      <c r="Q29" s="354">
        <f>Q28+'modelový GVD - trať 193'!$C$49</f>
        <v>0.82604166666666679</v>
      </c>
      <c r="R29" s="356">
        <f>R28+'modelový GVD - trať 193'!$C$49</f>
        <v>0.90937500000000016</v>
      </c>
      <c r="S29" s="266"/>
      <c r="T29" s="275"/>
      <c r="U29" s="275"/>
      <c r="W29" s="275"/>
      <c r="X29" s="275"/>
      <c r="Y29" s="275"/>
      <c r="Z29" s="275"/>
    </row>
    <row r="30" spans="2:26" x14ac:dyDescent="0.25">
      <c r="B30" s="264"/>
      <c r="C30" s="280" t="str">
        <f>'modelový GVD - trať 193'!B8</f>
        <v>Nižný Hrabovec</v>
      </c>
      <c r="D30" s="376"/>
      <c r="E30" s="354">
        <f>E29+'modelový GVD - trať 193'!$C$50</f>
        <v>0.20243055555555556</v>
      </c>
      <c r="F30" s="354">
        <f>F29+'modelový GVD - trať 193'!$C$50</f>
        <v>0.24409722222222222</v>
      </c>
      <c r="G30" s="354">
        <f>G29+'modelový GVD - trať 193'!$C$50</f>
        <v>0.28576388888888882</v>
      </c>
      <c r="H30" s="354">
        <f>H29+'modelový GVD - trať 193'!$C$50</f>
        <v>0.32743055555555556</v>
      </c>
      <c r="I30" s="354">
        <f>I29+'modelový GVD - trať 193'!$C$50</f>
        <v>0.41076388888888882</v>
      </c>
      <c r="J30" s="354">
        <f>J29+'modelový GVD - trať 193'!$C$50</f>
        <v>0.49409722222222219</v>
      </c>
      <c r="K30" s="354">
        <f>K29+'modelový GVD - trať 193'!$C$50</f>
        <v>0.57743055555555556</v>
      </c>
      <c r="L30" s="354">
        <f>L29+'modelový GVD - trať 193'!$C$50</f>
        <v>0.57743055555555556</v>
      </c>
      <c r="M30" s="354">
        <f>M29+'modelový GVD - trať 193'!$C$50</f>
        <v>0.66076388888888893</v>
      </c>
      <c r="N30" s="354">
        <f>N29+'modelový GVD - trať 193'!$C$50</f>
        <v>0.66076388888888893</v>
      </c>
      <c r="O30" s="354">
        <f>O29+'modelový GVD - trať 193'!$C$50</f>
        <v>0.7440972222222223</v>
      </c>
      <c r="P30" s="354">
        <f>P29+'modelový GVD - trať 193'!$C$50</f>
        <v>0.7440972222222223</v>
      </c>
      <c r="Q30" s="354">
        <f>Q29+'modelový GVD - trať 193'!$C$50</f>
        <v>0.82743055555555567</v>
      </c>
      <c r="R30" s="356">
        <f>R29+'modelový GVD - trať 193'!$C$50</f>
        <v>0.91076388888888904</v>
      </c>
      <c r="S30" s="266"/>
      <c r="T30" s="275"/>
      <c r="W30" s="275"/>
      <c r="Y30" s="275"/>
      <c r="Z30" s="275"/>
    </row>
    <row r="31" spans="2:26" x14ac:dyDescent="0.25">
      <c r="B31" s="264">
        <f>'193 - Bez projektu'!B31</f>
        <v>24</v>
      </c>
      <c r="C31" s="280" t="str">
        <f>'modelový GVD - trať 193'!B9</f>
        <v>Vranov nad Topľou</v>
      </c>
      <c r="D31" s="376"/>
      <c r="E31" s="354">
        <f>E30+'modelový GVD - trať 193'!$C$51</f>
        <v>0.20902777777777778</v>
      </c>
      <c r="F31" s="354">
        <f>F30+'modelový GVD - trať 193'!$C$51</f>
        <v>0.25069444444444444</v>
      </c>
      <c r="G31" s="354">
        <f>G30+'modelový GVD - trať 193'!$C$51</f>
        <v>0.29236111111111107</v>
      </c>
      <c r="H31" s="354">
        <f>H30+'modelový GVD - trať 193'!$C$51</f>
        <v>0.33402777777777781</v>
      </c>
      <c r="I31" s="354">
        <f>I30+'modelový GVD - trať 193'!$C$51</f>
        <v>0.41736111111111107</v>
      </c>
      <c r="J31" s="354">
        <f>J30+'modelový GVD - trať 193'!$C$51</f>
        <v>0.50069444444444444</v>
      </c>
      <c r="K31" s="354">
        <f>K30+'modelový GVD - trať 193'!$C$51</f>
        <v>0.58402777777777781</v>
      </c>
      <c r="L31" s="354">
        <f>L30+'modelový GVD - trať 193'!$C$51</f>
        <v>0.58402777777777781</v>
      </c>
      <c r="M31" s="354">
        <f>M30+'modelový GVD - trať 193'!$C$51</f>
        <v>0.66736111111111118</v>
      </c>
      <c r="N31" s="354">
        <f>N30+'modelový GVD - trať 193'!$C$51</f>
        <v>0.66736111111111118</v>
      </c>
      <c r="O31" s="354">
        <f>O30+'modelový GVD - trať 193'!$C$51</f>
        <v>0.75069444444444455</v>
      </c>
      <c r="P31" s="354">
        <f>P30+'modelový GVD - trať 193'!$C$51</f>
        <v>0.75069444444444455</v>
      </c>
      <c r="Q31" s="354">
        <f>Q30+'modelový GVD - trať 193'!$C$51</f>
        <v>0.83402777777777792</v>
      </c>
      <c r="R31" s="356">
        <f>R30+'modelový GVD - trať 193'!$C$51</f>
        <v>0.91736111111111129</v>
      </c>
      <c r="S31" s="266"/>
      <c r="T31" s="275"/>
      <c r="W31" s="275"/>
      <c r="Y31" s="275"/>
      <c r="Z31" s="275"/>
    </row>
    <row r="32" spans="2:26" x14ac:dyDescent="0.25">
      <c r="B32" s="264"/>
      <c r="C32" s="280" t="str">
        <f>'modelový GVD - trať 193'!B10</f>
        <v>Vranov nad Topľou</v>
      </c>
      <c r="D32" s="378">
        <f>'PDO trať 193'!D29</f>
        <v>0.1673611111111111</v>
      </c>
      <c r="E32" s="362">
        <f>'PDO trať 193'!E29</f>
        <v>0.20902777777777776</v>
      </c>
      <c r="F32" s="362">
        <f>'PDO trať 193'!F29</f>
        <v>0.25069444444444444</v>
      </c>
      <c r="G32" s="362">
        <f>'PDO trať 193'!G29</f>
        <v>0.29236111111111107</v>
      </c>
      <c r="H32" s="362">
        <f>'PDO trať 193'!H29</f>
        <v>0.33402777777777776</v>
      </c>
      <c r="I32" s="362">
        <f>'PDO trať 193'!J29</f>
        <v>0.41736111111111107</v>
      </c>
      <c r="J32" s="362">
        <f>'PDO trať 193'!K29</f>
        <v>0.50069444444444444</v>
      </c>
      <c r="K32" s="362">
        <f>'PDO trať 193'!L29</f>
        <v>0.58402777777777781</v>
      </c>
      <c r="L32" s="362">
        <f>'PDO trať 193'!M29</f>
        <v>0.58402777777777781</v>
      </c>
      <c r="M32" s="362">
        <f>'PDO trať 193'!N29</f>
        <v>0.66736111111111118</v>
      </c>
      <c r="N32" s="362">
        <f>'PDO trať 193'!O29</f>
        <v>0.66736111111111118</v>
      </c>
      <c r="O32" s="362">
        <f>'PDO trať 193'!P29</f>
        <v>0.75069444444444455</v>
      </c>
      <c r="P32" s="362">
        <f>'PDO trať 193'!Q29</f>
        <v>0.75069444444444455</v>
      </c>
      <c r="Q32" s="362">
        <f>'PDO trať 193'!R29</f>
        <v>0.83402777777777792</v>
      </c>
      <c r="R32" s="364">
        <f>'PDO trať 193'!S29</f>
        <v>0.91736111111111129</v>
      </c>
      <c r="S32" s="266"/>
      <c r="T32" s="275"/>
      <c r="W32" s="275"/>
      <c r="Y32" s="275"/>
      <c r="Z32" s="275"/>
    </row>
    <row r="33" spans="2:26" x14ac:dyDescent="0.25">
      <c r="B33" s="264">
        <f>'193 - Bez projektu'!B33</f>
        <v>38</v>
      </c>
      <c r="C33" s="280" t="str">
        <f>'modelový GVD - trať 193'!B11</f>
        <v>Čierne nad Topľou</v>
      </c>
      <c r="D33" s="378">
        <f>D32+'modelový GVD - trať 193'!$C$53</f>
        <v>0.17916666666666667</v>
      </c>
      <c r="E33" s="362">
        <f>E32+'modelový GVD - trať 193'!$C$53</f>
        <v>0.22083333333333333</v>
      </c>
      <c r="F33" s="362">
        <f>F32+'modelový GVD - trať 193'!$C$53</f>
        <v>0.26250000000000001</v>
      </c>
      <c r="G33" s="362">
        <f>G32+'modelový GVD - trať 193'!$C$53</f>
        <v>0.30416666666666664</v>
      </c>
      <c r="H33" s="362">
        <f>H32+'modelový GVD - trať 193'!$C$53</f>
        <v>0.34583333333333333</v>
      </c>
      <c r="I33" s="362">
        <f>I32+'modelový GVD - trať 193'!$C$53</f>
        <v>0.42916666666666664</v>
      </c>
      <c r="J33" s="362">
        <f>J32+'modelový GVD - trať 193'!$C$53</f>
        <v>0.51249999999999996</v>
      </c>
      <c r="K33" s="362">
        <f>K32+'modelový GVD - trať 193'!$C$53</f>
        <v>0.59583333333333344</v>
      </c>
      <c r="L33" s="362">
        <f>L32+'modelový GVD - trať 193'!$C$53</f>
        <v>0.59583333333333344</v>
      </c>
      <c r="M33" s="362">
        <f>M32+'modelový GVD - trať 193'!$C$53</f>
        <v>0.6791666666666667</v>
      </c>
      <c r="N33" s="362">
        <f>N32+'modelový GVD - trať 193'!$C$53</f>
        <v>0.6791666666666667</v>
      </c>
      <c r="O33" s="362">
        <f>O32+'modelový GVD - trať 193'!$C$53</f>
        <v>0.76250000000000018</v>
      </c>
      <c r="P33" s="362">
        <f>P32+'modelový GVD - trať 193'!$C$53</f>
        <v>0.76250000000000018</v>
      </c>
      <c r="Q33" s="362">
        <f>Q32+'modelový GVD - trať 193'!$C$53</f>
        <v>0.84583333333333344</v>
      </c>
      <c r="R33" s="364">
        <f>R32+'modelový GVD - trať 193'!$C$53</f>
        <v>0.92916666666666692</v>
      </c>
      <c r="S33" s="266"/>
      <c r="T33" s="275"/>
      <c r="U33" s="275"/>
      <c r="W33" s="275"/>
      <c r="X33" s="275"/>
      <c r="Y33" s="275"/>
      <c r="Z33" s="275"/>
    </row>
    <row r="34" spans="2:26" x14ac:dyDescent="0.25">
      <c r="B34" s="264"/>
      <c r="C34" s="280" t="str">
        <f>'modelový GVD - trať 193'!B12</f>
        <v>Čierne nad Topľou</v>
      </c>
      <c r="D34" s="378">
        <f>D33+'modelový GVD - trať 193'!$C$54</f>
        <v>0.18055555555555555</v>
      </c>
      <c r="E34" s="362">
        <f>E33+'modelový GVD - trať 193'!$C$54</f>
        <v>0.22222222222222221</v>
      </c>
      <c r="F34" s="362">
        <f>F33+'modelový GVD - trať 193'!$C$54</f>
        <v>0.2638888888888889</v>
      </c>
      <c r="G34" s="362">
        <f>G33+'modelový GVD - trať 193'!$C$54</f>
        <v>0.30555555555555552</v>
      </c>
      <c r="H34" s="362">
        <f>H33+'modelový GVD - trať 193'!$C$54</f>
        <v>0.34722222222222221</v>
      </c>
      <c r="I34" s="362">
        <f>I33+'modelový GVD - trať 193'!$C$54</f>
        <v>0.43055555555555552</v>
      </c>
      <c r="J34" s="362">
        <f>J33+'modelový GVD - trať 193'!$C$54</f>
        <v>0.51388888888888884</v>
      </c>
      <c r="K34" s="362">
        <f>K33+'modelový GVD - trať 193'!$C$54</f>
        <v>0.59722222222222232</v>
      </c>
      <c r="L34" s="362">
        <f>L33+'modelový GVD - trať 193'!$C$54</f>
        <v>0.59722222222222232</v>
      </c>
      <c r="M34" s="362">
        <f>M33+'modelový GVD - trať 193'!$C$54</f>
        <v>0.68055555555555558</v>
      </c>
      <c r="N34" s="362">
        <f>N33+'modelový GVD - trať 193'!$C$54</f>
        <v>0.68055555555555558</v>
      </c>
      <c r="O34" s="362">
        <f>O33+'modelový GVD - trať 193'!$C$54</f>
        <v>0.76388888888888906</v>
      </c>
      <c r="P34" s="362">
        <f>P33+'modelový GVD - trať 193'!$C$54</f>
        <v>0.76388888888888906</v>
      </c>
      <c r="Q34" s="362">
        <f>Q33+'modelový GVD - trať 193'!$C$54</f>
        <v>0.84722222222222232</v>
      </c>
      <c r="R34" s="364">
        <f>R33+'modelový GVD - trať 193'!$C$54</f>
        <v>0.9305555555555558</v>
      </c>
      <c r="S34" s="266"/>
      <c r="T34" s="275"/>
      <c r="U34" s="275"/>
      <c r="W34" s="275"/>
      <c r="X34" s="275"/>
      <c r="Y34" s="275"/>
      <c r="Z34" s="275"/>
    </row>
    <row r="35" spans="2:26" x14ac:dyDescent="0.25">
      <c r="B35" s="264">
        <f>'193 - Bez projektu'!B35</f>
        <v>43</v>
      </c>
      <c r="C35" s="280" t="str">
        <f>'modelový GVD - trať 193'!B13</f>
        <v xml:space="preserve">Hanušovce nad Topľou </v>
      </c>
      <c r="D35" s="378">
        <f>D34+'modelový GVD - trať 193'!$C$55</f>
        <v>0.18437499999999998</v>
      </c>
      <c r="E35" s="362">
        <f>E34+'modelový GVD - trať 193'!$C$55</f>
        <v>0.22604166666666664</v>
      </c>
      <c r="F35" s="362">
        <f>F34+'modelový GVD - trať 193'!$C$55</f>
        <v>0.26770833333333333</v>
      </c>
      <c r="G35" s="362">
        <f>G34+'modelový GVD - trať 193'!$C$55</f>
        <v>0.30937499999999996</v>
      </c>
      <c r="H35" s="362">
        <f>H34+'modelový GVD - trať 193'!$C$55</f>
        <v>0.35104166666666664</v>
      </c>
      <c r="I35" s="362">
        <f>I34+'modelový GVD - trať 193'!$C$55</f>
        <v>0.43437499999999996</v>
      </c>
      <c r="J35" s="362">
        <f>J34+'modelový GVD - trať 193'!$C$55</f>
        <v>0.51770833333333321</v>
      </c>
      <c r="K35" s="362">
        <f>K34+'modelový GVD - trať 193'!$C$55</f>
        <v>0.6010416666666667</v>
      </c>
      <c r="L35" s="362">
        <f>L34+'modelový GVD - trať 193'!$C$55</f>
        <v>0.6010416666666667</v>
      </c>
      <c r="M35" s="362">
        <f>M34+'modelový GVD - trať 193'!$C$55</f>
        <v>0.68437499999999996</v>
      </c>
      <c r="N35" s="362">
        <f>N34+'modelový GVD - trať 193'!$C$55</f>
        <v>0.68437499999999996</v>
      </c>
      <c r="O35" s="362">
        <f>O34+'modelový GVD - trať 193'!$C$55</f>
        <v>0.76770833333333344</v>
      </c>
      <c r="P35" s="362">
        <f>P34+'modelový GVD - trať 193'!$C$55</f>
        <v>0.76770833333333344</v>
      </c>
      <c r="Q35" s="362">
        <f>Q34+'modelový GVD - trať 193'!$C$55</f>
        <v>0.8510416666666667</v>
      </c>
      <c r="R35" s="364">
        <f>R34+'modelový GVD - trať 193'!$C$55</f>
        <v>0.93437500000000018</v>
      </c>
      <c r="S35" s="266"/>
      <c r="T35" s="275"/>
      <c r="W35" s="275"/>
      <c r="Y35" s="275"/>
      <c r="Z35" s="275"/>
    </row>
    <row r="36" spans="2:26" x14ac:dyDescent="0.25">
      <c r="B36" s="264"/>
      <c r="C36" s="280" t="str">
        <f>'modelový GVD - trať 193'!B14</f>
        <v xml:space="preserve">Hanušovce nad Topľou </v>
      </c>
      <c r="D36" s="378">
        <f>D35+'modelový GVD - trať 193'!$C$56</f>
        <v>0.1847222222222222</v>
      </c>
      <c r="E36" s="362">
        <f>E35+'modelový GVD - trať 193'!$C$56</f>
        <v>0.22638888888888886</v>
      </c>
      <c r="F36" s="362">
        <f>F35+'modelový GVD - trať 193'!$C$56</f>
        <v>0.26805555555555555</v>
      </c>
      <c r="G36" s="362">
        <f>G35+'modelový GVD - trať 193'!$C$56</f>
        <v>0.30972222222222218</v>
      </c>
      <c r="H36" s="362">
        <f>H35+'modelový GVD - trať 193'!$C$56</f>
        <v>0.35138888888888886</v>
      </c>
      <c r="I36" s="362">
        <f>I35+'modelový GVD - trať 193'!$C$56</f>
        <v>0.43472222222222218</v>
      </c>
      <c r="J36" s="362">
        <f>J35+'modelový GVD - trať 193'!$C$56</f>
        <v>0.51805555555555549</v>
      </c>
      <c r="K36" s="362">
        <f>K35+'modelový GVD - trať 193'!$C$56</f>
        <v>0.60138888888888897</v>
      </c>
      <c r="L36" s="362">
        <f>L35+'modelový GVD - trať 193'!$C$56</f>
        <v>0.60138888888888897</v>
      </c>
      <c r="M36" s="362">
        <f>M35+'modelový GVD - trať 193'!$C$56</f>
        <v>0.68472222222222223</v>
      </c>
      <c r="N36" s="362">
        <f>N35+'modelový GVD - trať 193'!$C$56</f>
        <v>0.68472222222222223</v>
      </c>
      <c r="O36" s="362">
        <f>O35+'modelový GVD - trať 193'!$C$56</f>
        <v>0.76805555555555571</v>
      </c>
      <c r="P36" s="362">
        <f>P35+'modelový GVD - trať 193'!$C$56</f>
        <v>0.76805555555555571</v>
      </c>
      <c r="Q36" s="362">
        <f>Q35+'modelový GVD - trať 193'!$C$56</f>
        <v>0.85138888888888897</v>
      </c>
      <c r="R36" s="364">
        <f>R35+'modelový GVD - trať 193'!$C$56</f>
        <v>0.93472222222222245</v>
      </c>
      <c r="S36" s="266"/>
      <c r="T36" s="275"/>
      <c r="W36" s="275"/>
      <c r="Y36" s="275"/>
      <c r="Z36" s="275"/>
    </row>
    <row r="37" spans="2:26" x14ac:dyDescent="0.25">
      <c r="B37" s="264">
        <f>'193 - Bez projektu'!B37</f>
        <v>53</v>
      </c>
      <c r="C37" s="280" t="str">
        <f>'modelový GVD - trať 193'!B15</f>
        <v>Lipníky</v>
      </c>
      <c r="D37" s="378">
        <f>D36+'modelový GVD - trať 193'!$C$57</f>
        <v>0.19270833333333331</v>
      </c>
      <c r="E37" s="362">
        <f>E36+'modelový GVD - trať 193'!$C$57</f>
        <v>0.23437499999999997</v>
      </c>
      <c r="F37" s="362">
        <f>F36+'modelový GVD - trať 193'!$C$57</f>
        <v>0.27604166666666663</v>
      </c>
      <c r="G37" s="362">
        <f>G36+'modelový GVD - trať 193'!$C$57</f>
        <v>0.31770833333333326</v>
      </c>
      <c r="H37" s="362">
        <f>H36+'modelový GVD - trať 193'!$C$57</f>
        <v>0.359375</v>
      </c>
      <c r="I37" s="362">
        <f>I36+'modelový GVD - trať 193'!$C$57</f>
        <v>0.44270833333333326</v>
      </c>
      <c r="J37" s="362">
        <f>J36+'modelový GVD - trať 193'!$C$57</f>
        <v>0.52604166666666663</v>
      </c>
      <c r="K37" s="362">
        <f>K36+'modelový GVD - trať 193'!$C$57</f>
        <v>0.60937500000000011</v>
      </c>
      <c r="L37" s="362">
        <f>L36+'modelový GVD - trať 193'!$C$57</f>
        <v>0.60937500000000011</v>
      </c>
      <c r="M37" s="362">
        <f>M36+'modelový GVD - trať 193'!$C$57</f>
        <v>0.69270833333333337</v>
      </c>
      <c r="N37" s="362">
        <f>N36+'modelový GVD - trať 193'!$C$57</f>
        <v>0.69270833333333337</v>
      </c>
      <c r="O37" s="362">
        <f>O36+'modelový GVD - trať 193'!$C$57</f>
        <v>0.77604166666666685</v>
      </c>
      <c r="P37" s="362">
        <f>P36+'modelový GVD - trať 193'!$C$57</f>
        <v>0.77604166666666685</v>
      </c>
      <c r="Q37" s="362">
        <f>Q36+'modelový GVD - trať 193'!$C$57</f>
        <v>0.85937500000000011</v>
      </c>
      <c r="R37" s="364">
        <f>R36+'modelový GVD - trať 193'!$C$57</f>
        <v>0.94270833333333359</v>
      </c>
      <c r="S37" s="266"/>
      <c r="T37" s="275"/>
      <c r="W37" s="275"/>
      <c r="Y37" s="275"/>
      <c r="Z37" s="275"/>
    </row>
    <row r="38" spans="2:26" x14ac:dyDescent="0.25">
      <c r="B38" s="264"/>
      <c r="C38" s="280" t="str">
        <f>'modelový GVD - trať 193'!B16</f>
        <v>Lipníky</v>
      </c>
      <c r="D38" s="378">
        <f>D37+'modelový GVD - trať 193'!$C$58</f>
        <v>0.19305555555555554</v>
      </c>
      <c r="E38" s="362">
        <f>E37+'modelový GVD - trať 193'!$C$58</f>
        <v>0.23472222222222219</v>
      </c>
      <c r="F38" s="362">
        <f>F37+'modelový GVD - trať 193'!$C$58</f>
        <v>0.27638888888888885</v>
      </c>
      <c r="G38" s="362">
        <f>G37+'modelový GVD - trať 193'!$C$58</f>
        <v>0.31805555555555548</v>
      </c>
      <c r="H38" s="362">
        <f>H37+'modelový GVD - trať 193'!$C$58</f>
        <v>0.35972222222222222</v>
      </c>
      <c r="I38" s="362">
        <f>I37+'modelový GVD - trať 193'!$C$58</f>
        <v>0.44305555555555548</v>
      </c>
      <c r="J38" s="362">
        <f>J37+'modelový GVD - trať 193'!$C$58</f>
        <v>0.5263888888888888</v>
      </c>
      <c r="K38" s="362">
        <f>K37+'modelový GVD - trať 193'!$C$58</f>
        <v>0.60972222222222228</v>
      </c>
      <c r="L38" s="362">
        <f>L37+'modelový GVD - trať 193'!$C$58</f>
        <v>0.60972222222222228</v>
      </c>
      <c r="M38" s="362">
        <f>M37+'modelový GVD - trať 193'!$C$58</f>
        <v>0.69305555555555554</v>
      </c>
      <c r="N38" s="362">
        <f>N37+'modelový GVD - trať 193'!$C$58</f>
        <v>0.69305555555555554</v>
      </c>
      <c r="O38" s="362">
        <f>O37+'modelový GVD - trať 193'!$C$58</f>
        <v>0.77638888888888902</v>
      </c>
      <c r="P38" s="362">
        <f>P37+'modelový GVD - trať 193'!$C$58</f>
        <v>0.77638888888888902</v>
      </c>
      <c r="Q38" s="362">
        <f>Q37+'modelový GVD - trať 193'!$C$58</f>
        <v>0.85972222222222228</v>
      </c>
      <c r="R38" s="364">
        <f>R37+'modelový GVD - trať 193'!$C$58</f>
        <v>0.94305555555555576</v>
      </c>
      <c r="S38" s="266"/>
      <c r="T38" s="275"/>
      <c r="W38" s="275"/>
      <c r="Y38" s="275"/>
      <c r="Z38" s="275"/>
    </row>
    <row r="39" spans="2:26" x14ac:dyDescent="0.25">
      <c r="B39" s="264">
        <f>'193 - Bez projektu'!B39</f>
        <v>60</v>
      </c>
      <c r="C39" s="280" t="str">
        <f>'modelový GVD - trať 193'!B17</f>
        <v>Kapušany pri Prešove</v>
      </c>
      <c r="D39" s="378">
        <f>D38+'modelový GVD - trať 193'!$C$59</f>
        <v>0.19722222222222222</v>
      </c>
      <c r="E39" s="362">
        <f>E38+'modelový GVD - trať 193'!$C$59</f>
        <v>0.23888888888888887</v>
      </c>
      <c r="F39" s="362">
        <f>F38+'modelový GVD - trať 193'!$C$59</f>
        <v>0.28055555555555556</v>
      </c>
      <c r="G39" s="362">
        <f>G38+'modelový GVD - trať 193'!$C$59</f>
        <v>0.32222222222222219</v>
      </c>
      <c r="H39" s="362">
        <f>H38+'modelový GVD - trať 193'!$C$59</f>
        <v>0.36388888888888893</v>
      </c>
      <c r="I39" s="362">
        <f>I38+'modelový GVD - trať 193'!$C$59</f>
        <v>0.44722222222222219</v>
      </c>
      <c r="J39" s="362">
        <f>J38+'modelový GVD - trať 193'!$C$59</f>
        <v>0.53055555555555545</v>
      </c>
      <c r="K39" s="362">
        <f>K38+'modelový GVD - trať 193'!$C$59</f>
        <v>0.61388888888888893</v>
      </c>
      <c r="L39" s="362">
        <f>L38+'modelový GVD - trať 193'!$C$59</f>
        <v>0.61388888888888893</v>
      </c>
      <c r="M39" s="362">
        <f>M38+'modelový GVD - trať 193'!$C$59</f>
        <v>0.69722222222222219</v>
      </c>
      <c r="N39" s="362">
        <f>N38+'modelový GVD - trať 193'!$C$59</f>
        <v>0.69722222222222219</v>
      </c>
      <c r="O39" s="362">
        <f>O38+'modelový GVD - trať 193'!$C$59</f>
        <v>0.78055555555555567</v>
      </c>
      <c r="P39" s="362">
        <f>P38+'modelový GVD - trať 193'!$C$59</f>
        <v>0.78055555555555567</v>
      </c>
      <c r="Q39" s="362">
        <f>Q38+'modelový GVD - trať 193'!$C$59</f>
        <v>0.86388888888888893</v>
      </c>
      <c r="R39" s="364">
        <f>R38+'modelový GVD - trať 193'!$C$59</f>
        <v>0.94722222222222241</v>
      </c>
      <c r="S39" s="266"/>
      <c r="T39" s="275"/>
      <c r="W39" s="275"/>
      <c r="Y39" s="275"/>
      <c r="Z39" s="275"/>
    </row>
    <row r="40" spans="2:26" x14ac:dyDescent="0.25">
      <c r="B40" s="264"/>
      <c r="C40" s="280" t="str">
        <f>'modelový GVD - trať 193'!B18</f>
        <v>Kapušany pri Prešove</v>
      </c>
      <c r="D40" s="378">
        <f>D39+'modelový GVD - trať 193'!$C$60</f>
        <v>0.19756944444444444</v>
      </c>
      <c r="E40" s="362">
        <f>E39+'modelový GVD - trať 193'!$C$60</f>
        <v>0.23923611111111109</v>
      </c>
      <c r="F40" s="362">
        <f>F39+'modelový GVD - trať 193'!$C$60</f>
        <v>0.28090277777777778</v>
      </c>
      <c r="G40" s="362">
        <f>G39+'modelový GVD - trať 193'!$C$60</f>
        <v>0.32256944444444441</v>
      </c>
      <c r="H40" s="362">
        <f>H39+'modelový GVD - trať 193'!$C$60</f>
        <v>0.36423611111111115</v>
      </c>
      <c r="I40" s="362">
        <f>I39+'modelový GVD - trať 193'!$C$60</f>
        <v>0.44756944444444441</v>
      </c>
      <c r="J40" s="362">
        <f>J39+'modelový GVD - trať 193'!$C$60</f>
        <v>0.53090277777777772</v>
      </c>
      <c r="K40" s="362">
        <f>K39+'modelový GVD - trať 193'!$C$60</f>
        <v>0.6142361111111112</v>
      </c>
      <c r="L40" s="362">
        <f>L39+'modelový GVD - trať 193'!$C$60</f>
        <v>0.6142361111111112</v>
      </c>
      <c r="M40" s="362">
        <f>M39+'modelový GVD - trať 193'!$C$60</f>
        <v>0.69756944444444446</v>
      </c>
      <c r="N40" s="362">
        <f>N39+'modelový GVD - trať 193'!$C$60</f>
        <v>0.69756944444444446</v>
      </c>
      <c r="O40" s="362">
        <f>O39+'modelový GVD - trať 193'!$C$60</f>
        <v>0.78090277777777795</v>
      </c>
      <c r="P40" s="362">
        <f>P39+'modelový GVD - trať 193'!$C$60</f>
        <v>0.78090277777777795</v>
      </c>
      <c r="Q40" s="362">
        <f>Q39+'modelový GVD - trať 193'!$C$60</f>
        <v>0.8642361111111112</v>
      </c>
      <c r="R40" s="364">
        <f>R39+'modelový GVD - trať 193'!$C$60</f>
        <v>0.94756944444444469</v>
      </c>
      <c r="S40" s="266"/>
      <c r="T40" s="275"/>
      <c r="W40" s="275"/>
      <c r="Y40" s="275"/>
      <c r="Z40" s="275"/>
    </row>
    <row r="41" spans="2:26" x14ac:dyDescent="0.25">
      <c r="B41" s="264">
        <f>'193 - Bez projektu'!B41</f>
        <v>66</v>
      </c>
      <c r="C41" s="280" t="str">
        <f>'modelový GVD - trať 193'!B19</f>
        <v>Šarišské Lúky</v>
      </c>
      <c r="D41" s="378">
        <f>D40+'modelový GVD - trať 193'!$C$61</f>
        <v>0.20069444444444443</v>
      </c>
      <c r="E41" s="362">
        <f>E40+'modelový GVD - trať 193'!$C$61</f>
        <v>0.24236111111111108</v>
      </c>
      <c r="F41" s="362">
        <f>F40+'modelový GVD - trať 193'!$C$61</f>
        <v>0.28402777777777777</v>
      </c>
      <c r="G41" s="362">
        <f>G40+'modelový GVD - trať 193'!$C$61</f>
        <v>0.3256944444444444</v>
      </c>
      <c r="H41" s="362">
        <f>H40+'modelový GVD - trať 193'!$C$61</f>
        <v>0.36736111111111114</v>
      </c>
      <c r="I41" s="362">
        <f>I40+'modelový GVD - trať 193'!$C$61</f>
        <v>0.4506944444444444</v>
      </c>
      <c r="J41" s="362">
        <f>J40+'modelový GVD - trať 193'!$C$61</f>
        <v>0.53402777777777777</v>
      </c>
      <c r="K41" s="362">
        <f>K40+'modelový GVD - trať 193'!$C$61</f>
        <v>0.61736111111111125</v>
      </c>
      <c r="L41" s="362">
        <f>L40+'modelový GVD - trať 193'!$C$61</f>
        <v>0.61736111111111125</v>
      </c>
      <c r="M41" s="362">
        <f>M40+'modelový GVD - trať 193'!$C$61</f>
        <v>0.70069444444444451</v>
      </c>
      <c r="N41" s="362">
        <f>N40+'modelový GVD - trať 193'!$C$61</f>
        <v>0.70069444444444451</v>
      </c>
      <c r="O41" s="362">
        <f>O40+'modelový GVD - trať 193'!$C$61</f>
        <v>0.78402777777777799</v>
      </c>
      <c r="P41" s="362">
        <f>P40+'modelový GVD - trať 193'!$C$61</f>
        <v>0.78402777777777799</v>
      </c>
      <c r="Q41" s="362">
        <f>Q40+'modelový GVD - trať 193'!$C$61</f>
        <v>0.86736111111111125</v>
      </c>
      <c r="R41" s="364">
        <f>R40+'modelový GVD - trať 193'!$C$61</f>
        <v>0.95069444444444473</v>
      </c>
      <c r="S41" s="266"/>
      <c r="T41" s="275"/>
      <c r="U41" s="275"/>
      <c r="W41" s="275"/>
      <c r="X41" s="275"/>
      <c r="Y41" s="275"/>
      <c r="Z41" s="275"/>
    </row>
    <row r="42" spans="2:26" x14ac:dyDescent="0.25">
      <c r="B42" s="264"/>
      <c r="C42" s="280" t="str">
        <f>'modelový GVD - trať 193'!B20</f>
        <v>Šarišské Lúky</v>
      </c>
      <c r="D42" s="378">
        <f>D41+'modelový GVD - trať 193'!$C$62</f>
        <v>0.20138888888888887</v>
      </c>
      <c r="E42" s="362">
        <f>E41+'modelový GVD - trať 193'!$C$62</f>
        <v>0.24305555555555552</v>
      </c>
      <c r="F42" s="362">
        <f>F41+'modelový GVD - trať 193'!$C$62</f>
        <v>0.28472222222222221</v>
      </c>
      <c r="G42" s="362">
        <f>G41+'modelový GVD - trať 193'!$C$62</f>
        <v>0.32638888888888884</v>
      </c>
      <c r="H42" s="362">
        <f>H41+'modelový GVD - trať 193'!$C$62</f>
        <v>0.36805555555555558</v>
      </c>
      <c r="I42" s="362">
        <f>I41+'modelový GVD - trať 193'!$C$62</f>
        <v>0.45138888888888884</v>
      </c>
      <c r="J42" s="362">
        <f>J41+'modelový GVD - trať 193'!$C$62</f>
        <v>0.53472222222222221</v>
      </c>
      <c r="K42" s="362">
        <f>K41+'modelový GVD - trať 193'!$C$62</f>
        <v>0.61805555555555569</v>
      </c>
      <c r="L42" s="362">
        <f>L41+'modelový GVD - trať 193'!$C$62</f>
        <v>0.61805555555555569</v>
      </c>
      <c r="M42" s="362">
        <f>M41+'modelový GVD - trať 193'!$C$62</f>
        <v>0.70138888888888895</v>
      </c>
      <c r="N42" s="362">
        <f>N41+'modelový GVD - trať 193'!$C$62</f>
        <v>0.70138888888888895</v>
      </c>
      <c r="O42" s="362">
        <f>O41+'modelový GVD - trať 193'!$C$62</f>
        <v>0.78472222222222243</v>
      </c>
      <c r="P42" s="362">
        <f>P41+'modelový GVD - trať 193'!$C$62</f>
        <v>0.78472222222222243</v>
      </c>
      <c r="Q42" s="362">
        <f>Q41+'modelový GVD - trať 193'!$C$62</f>
        <v>0.86805555555555569</v>
      </c>
      <c r="R42" s="364">
        <f>R41+'modelový GVD - trať 193'!$C$62</f>
        <v>0.95138888888888917</v>
      </c>
      <c r="S42" s="266"/>
      <c r="T42" s="275"/>
      <c r="W42" s="275"/>
      <c r="Y42" s="275"/>
      <c r="Z42" s="275"/>
    </row>
    <row r="43" spans="2:26" ht="15.75" thickBot="1" x14ac:dyDescent="0.3">
      <c r="B43" s="268">
        <f>'193 - Bez projektu'!B43</f>
        <v>70</v>
      </c>
      <c r="C43" s="282" t="str">
        <f>'modelový GVD - trať 193'!B21</f>
        <v>Prešov</v>
      </c>
      <c r="D43" s="380">
        <f>D42+'modelový GVD - trať 193'!$C$63</f>
        <v>0.20416666666666664</v>
      </c>
      <c r="E43" s="368">
        <f>E42+'modelový GVD - trať 193'!$C$63</f>
        <v>0.24583333333333329</v>
      </c>
      <c r="F43" s="368">
        <f>F42+'modelový GVD - trať 193'!$C$63</f>
        <v>0.28749999999999998</v>
      </c>
      <c r="G43" s="368">
        <f>G42+'modelový GVD - trať 193'!$C$63</f>
        <v>0.32916666666666661</v>
      </c>
      <c r="H43" s="368">
        <f>H42+'modelový GVD - trať 193'!$C$63</f>
        <v>0.37083333333333335</v>
      </c>
      <c r="I43" s="368">
        <f>I42+'modelový GVD - trať 193'!$C$63</f>
        <v>0.45416666666666661</v>
      </c>
      <c r="J43" s="368">
        <f>J42+'modelový GVD - trať 193'!$C$63</f>
        <v>0.53749999999999998</v>
      </c>
      <c r="K43" s="368">
        <f>K42+'modelový GVD - trať 193'!$C$63</f>
        <v>0.62083333333333346</v>
      </c>
      <c r="L43" s="368">
        <f>L42+'modelový GVD - trať 193'!$C$63</f>
        <v>0.62083333333333346</v>
      </c>
      <c r="M43" s="368">
        <f>M42+'modelový GVD - trať 193'!$C$63</f>
        <v>0.70416666666666672</v>
      </c>
      <c r="N43" s="368">
        <f>N42+'modelový GVD - trať 193'!$C$63</f>
        <v>0.70416666666666672</v>
      </c>
      <c r="O43" s="368">
        <f>O42+'modelový GVD - trať 193'!$C$63</f>
        <v>0.7875000000000002</v>
      </c>
      <c r="P43" s="368">
        <f>P42+'modelový GVD - trať 193'!$C$63</f>
        <v>0.7875000000000002</v>
      </c>
      <c r="Q43" s="368">
        <f>Q42+'modelový GVD - trať 193'!$C$63</f>
        <v>0.87083333333333346</v>
      </c>
      <c r="R43" s="369">
        <f>R42+'modelový GVD - trať 193'!$C$63</f>
        <v>0.95416666666666694</v>
      </c>
      <c r="S43" s="266"/>
      <c r="T43" s="275"/>
      <c r="W43" s="275"/>
      <c r="Y43" s="275"/>
      <c r="Z43" s="275"/>
    </row>
    <row r="45" spans="2:26" x14ac:dyDescent="0.25"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</row>
    <row r="46" spans="2:26" x14ac:dyDescent="0.25"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</row>
    <row r="47" spans="2:26" x14ac:dyDescent="0.25">
      <c r="D47" s="251"/>
      <c r="E47" s="285"/>
    </row>
    <row r="48" spans="2:26" x14ac:dyDescent="0.25">
      <c r="D48" s="251"/>
      <c r="E48" s="285"/>
    </row>
    <row r="49" spans="4:5" x14ac:dyDescent="0.25">
      <c r="D49" s="251"/>
      <c r="E49" s="285"/>
    </row>
    <row r="50" spans="4:5" x14ac:dyDescent="0.25">
      <c r="D50" s="251"/>
      <c r="E50" s="285"/>
    </row>
    <row r="51" spans="4:5" x14ac:dyDescent="0.25">
      <c r="D51" s="251"/>
      <c r="E51" s="285"/>
    </row>
    <row r="52" spans="4:5" x14ac:dyDescent="0.25">
      <c r="D52" s="251"/>
      <c r="E52" s="285"/>
    </row>
    <row r="53" spans="4:5" x14ac:dyDescent="0.25">
      <c r="D53" s="251"/>
      <c r="E53" s="285"/>
    </row>
    <row r="54" spans="4:5" x14ac:dyDescent="0.25">
      <c r="D54" s="251"/>
      <c r="E54" s="285"/>
    </row>
    <row r="55" spans="4:5" x14ac:dyDescent="0.25">
      <c r="D55" s="251"/>
      <c r="E55" s="285"/>
    </row>
    <row r="56" spans="4:5" x14ac:dyDescent="0.25">
      <c r="D56" s="251"/>
      <c r="E56" s="285"/>
    </row>
    <row r="57" spans="4:5" x14ac:dyDescent="0.25">
      <c r="D57" s="251"/>
    </row>
    <row r="58" spans="4:5" x14ac:dyDescent="0.25">
      <c r="D58" s="251"/>
    </row>
    <row r="59" spans="4:5" x14ac:dyDescent="0.25">
      <c r="D59" s="251"/>
    </row>
    <row r="60" spans="4:5" x14ac:dyDescent="0.25">
      <c r="D60" s="251"/>
    </row>
    <row r="61" spans="4:5" x14ac:dyDescent="0.25">
      <c r="D61" s="251"/>
    </row>
    <row r="62" spans="4:5" x14ac:dyDescent="0.25">
      <c r="D62" s="251"/>
    </row>
    <row r="63" spans="4:5" x14ac:dyDescent="0.25">
      <c r="D63" s="251"/>
    </row>
    <row r="64" spans="4:5" x14ac:dyDescent="0.25">
      <c r="D64" s="251"/>
    </row>
    <row r="65" spans="4:4" x14ac:dyDescent="0.25">
      <c r="D65" s="251"/>
    </row>
    <row r="66" spans="4:4" x14ac:dyDescent="0.25">
      <c r="D66" s="251"/>
    </row>
    <row r="67" spans="4:4" x14ac:dyDescent="0.25">
      <c r="D67" s="251"/>
    </row>
    <row r="68" spans="4:4" x14ac:dyDescent="0.25">
      <c r="D68" s="251"/>
    </row>
    <row r="69" spans="4:4" x14ac:dyDescent="0.25">
      <c r="D69" s="251"/>
    </row>
    <row r="70" spans="4:4" x14ac:dyDescent="0.25">
      <c r="D70" s="251"/>
    </row>
    <row r="71" spans="4:4" x14ac:dyDescent="0.25">
      <c r="D71" s="251"/>
    </row>
    <row r="72" spans="4:4" x14ac:dyDescent="0.25">
      <c r="D72" s="251"/>
    </row>
    <row r="73" spans="4:4" x14ac:dyDescent="0.25">
      <c r="D73" s="251"/>
    </row>
    <row r="74" spans="4:4" x14ac:dyDescent="0.25">
      <c r="D74" s="251"/>
    </row>
    <row r="75" spans="4:4" x14ac:dyDescent="0.25">
      <c r="D75" s="251"/>
    </row>
    <row r="76" spans="4:4" x14ac:dyDescent="0.25">
      <c r="D76" s="251"/>
    </row>
    <row r="77" spans="4:4" x14ac:dyDescent="0.25">
      <c r="D77" s="251"/>
    </row>
    <row r="78" spans="4:4" x14ac:dyDescent="0.25">
      <c r="D78" s="251"/>
    </row>
    <row r="79" spans="4:4" x14ac:dyDescent="0.25">
      <c r="D79" s="251"/>
    </row>
    <row r="80" spans="4:4" x14ac:dyDescent="0.25">
      <c r="D80" s="251"/>
    </row>
    <row r="81" spans="4:4" x14ac:dyDescent="0.25">
      <c r="D81" s="251"/>
    </row>
    <row r="82" spans="4:4" x14ac:dyDescent="0.25">
      <c r="D82" s="251"/>
    </row>
    <row r="83" spans="4:4" x14ac:dyDescent="0.25">
      <c r="D83" s="251"/>
    </row>
    <row r="84" spans="4:4" x14ac:dyDescent="0.25">
      <c r="D84" s="251"/>
    </row>
    <row r="85" spans="4:4" x14ac:dyDescent="0.25">
      <c r="D85" s="251"/>
    </row>
  </sheetData>
  <mergeCells count="2">
    <mergeCell ref="B2:C2"/>
    <mergeCell ref="B24:C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AD26"/>
  <sheetViews>
    <sheetView zoomScale="80" zoomScaleNormal="80" workbookViewId="0">
      <selection activeCell="B24" sqref="B24"/>
    </sheetView>
  </sheetViews>
  <sheetFormatPr defaultRowHeight="15" x14ac:dyDescent="0.25"/>
  <cols>
    <col min="1" max="1" width="3" style="245" customWidth="1"/>
    <col min="2" max="2" width="9.140625" style="245"/>
    <col min="3" max="3" width="45.85546875" style="245" customWidth="1"/>
    <col min="4" max="18" width="19.85546875" style="245" customWidth="1"/>
    <col min="19" max="16384" width="9.140625" style="245"/>
  </cols>
  <sheetData>
    <row r="1" spans="2:30" ht="8.25" customHeight="1" thickBot="1" x14ac:dyDescent="0.3"/>
    <row r="2" spans="2:30" ht="30.75" thickBot="1" x14ac:dyDescent="0.45">
      <c r="B2" s="394" t="s">
        <v>34</v>
      </c>
      <c r="C2" s="395"/>
    </row>
    <row r="3" spans="2:30" ht="16.5" thickBot="1" x14ac:dyDescent="0.3">
      <c r="B3" s="255" t="s">
        <v>0</v>
      </c>
      <c r="C3" s="256" t="s">
        <v>87</v>
      </c>
      <c r="D3" s="286" t="s">
        <v>139</v>
      </c>
      <c r="E3" s="287" t="s">
        <v>138</v>
      </c>
      <c r="F3" s="288" t="s">
        <v>139</v>
      </c>
      <c r="G3" s="287" t="s">
        <v>138</v>
      </c>
      <c r="H3" s="288" t="s">
        <v>139</v>
      </c>
      <c r="I3" s="288" t="s">
        <v>139</v>
      </c>
      <c r="J3" s="288" t="s">
        <v>139</v>
      </c>
      <c r="K3" s="287" t="s">
        <v>138</v>
      </c>
      <c r="L3" s="288" t="s">
        <v>139</v>
      </c>
      <c r="M3" s="287" t="s">
        <v>138</v>
      </c>
      <c r="N3" s="288" t="s">
        <v>139</v>
      </c>
      <c r="O3" s="287" t="s">
        <v>138</v>
      </c>
      <c r="P3" s="288" t="s">
        <v>139</v>
      </c>
      <c r="Q3" s="288" t="s">
        <v>139</v>
      </c>
      <c r="R3" s="289" t="s">
        <v>139</v>
      </c>
    </row>
    <row r="4" spans="2:30" x14ac:dyDescent="0.25">
      <c r="B4" s="260">
        <v>0</v>
      </c>
      <c r="C4" s="290" t="s">
        <v>10</v>
      </c>
      <c r="D4" s="291">
        <f>'PDO trať 194'!D17</f>
        <v>0.18402777777777779</v>
      </c>
      <c r="E4" s="292">
        <f>'PDO trať 194'!E17</f>
        <v>0.22569444444444445</v>
      </c>
      <c r="F4" s="292">
        <f>'PDO trať 194'!F17</f>
        <v>0.2673611111111111</v>
      </c>
      <c r="G4" s="292">
        <f>'PDO trať 194'!G17</f>
        <v>0.30902777777777779</v>
      </c>
      <c r="H4" s="292">
        <f>'PDO trať 194'!H17</f>
        <v>0.35069444444444442</v>
      </c>
      <c r="I4" s="292">
        <f>'PDO trať 194'!I17</f>
        <v>0.43402777777777773</v>
      </c>
      <c r="J4" s="292">
        <f>'PDO trať 194'!J17</f>
        <v>0.51736111111111105</v>
      </c>
      <c r="K4" s="292">
        <f>'PDO trať 194'!K17</f>
        <v>0.55902777777777768</v>
      </c>
      <c r="L4" s="292">
        <f>'PDO trať 194'!L17</f>
        <v>0.60069444444444431</v>
      </c>
      <c r="M4" s="292">
        <f>'PDO trať 194'!M17</f>
        <v>0.64236111111111094</v>
      </c>
      <c r="N4" s="292">
        <f>'PDO trať 194'!N17</f>
        <v>0.68402777777777757</v>
      </c>
      <c r="O4" s="292">
        <f>'PDO trať 194'!O17</f>
        <v>0.7256944444444442</v>
      </c>
      <c r="P4" s="292">
        <f>'PDO trať 194'!P17</f>
        <v>0.76736111111111083</v>
      </c>
      <c r="Q4" s="292">
        <f>'PDO trať 194'!Q17</f>
        <v>0.8506944444444442</v>
      </c>
      <c r="R4" s="293">
        <f>'PDO trať 194'!R17</f>
        <v>0.93402777777777757</v>
      </c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2:30" x14ac:dyDescent="0.25">
      <c r="B5" s="264">
        <f>'KCP 194 GVD 2022-2023'!B83</f>
        <v>4</v>
      </c>
      <c r="C5" s="294" t="s">
        <v>15</v>
      </c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7"/>
    </row>
    <row r="6" spans="2:30" x14ac:dyDescent="0.25">
      <c r="B6" s="264"/>
      <c r="C6" s="294" t="s">
        <v>15</v>
      </c>
      <c r="D6" s="295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7"/>
    </row>
    <row r="7" spans="2:30" x14ac:dyDescent="0.25">
      <c r="B7" s="264">
        <f>'KCP 194 GVD 2022-2023'!B84</f>
        <v>10</v>
      </c>
      <c r="C7" s="294" t="s">
        <v>16</v>
      </c>
      <c r="D7" s="295">
        <f>D4+('193 - Bez projektu'!D$7-'193 - Bez projektu'!D$4)</f>
        <v>0.1923602207977208</v>
      </c>
      <c r="E7" s="296">
        <f>E4+('193 - Bez projektu'!E$7-'193 - Bez projektu'!E$4)</f>
        <v>0.23402688746438746</v>
      </c>
      <c r="F7" s="296">
        <f>F4+('193 - Bez projektu'!F$7-'193 - Bez projektu'!F$4)</f>
        <v>0.27569355413105417</v>
      </c>
      <c r="G7" s="296">
        <f>G4+('193 - Bez projektu'!G$7-'193 - Bez projektu'!G$4)</f>
        <v>0.31736022079772086</v>
      </c>
      <c r="H7" s="296">
        <f>H4+('193 - Bez projektu'!H$7-'193 - Bez projektu'!H$4)</f>
        <v>0.35902688746438749</v>
      </c>
      <c r="I7" s="296">
        <f>I4+('193 - Bez projektu'!I$7-'193 - Bez projektu'!I$4)</f>
        <v>0.4423602207977208</v>
      </c>
      <c r="J7" s="296">
        <f>J4+('193 - Bez projektu'!J$7-'193 - Bez projektu'!J$4)</f>
        <v>0.52569355413105412</v>
      </c>
      <c r="K7" s="296">
        <f>K4+('193 - Bez projektu'!K$7-'193 - Bez projektu'!K$4)</f>
        <v>0.56736022079772064</v>
      </c>
      <c r="L7" s="296">
        <f>L4+('193 - Bez projektu'!L$7-'193 - Bez projektu'!L$4)</f>
        <v>0.60902688746438727</v>
      </c>
      <c r="M7" s="296">
        <f>M4+('193 - Bez projektu'!M$7-'193 - Bez projektu'!M$4)</f>
        <v>0.65069355413105401</v>
      </c>
      <c r="N7" s="296">
        <f>N4+('193 - Bez projektu'!N$7-'193 - Bez projektu'!N$4)</f>
        <v>0.69236022079772064</v>
      </c>
      <c r="O7" s="296">
        <f>O4+('193 - Bez projektu'!O$7-'193 - Bez projektu'!O$4)</f>
        <v>0.73402688746438716</v>
      </c>
      <c r="P7" s="296">
        <f>P4+('193 - Bez projektu'!P$7-'193 - Bez projektu'!P$4)</f>
        <v>0.77569355413105379</v>
      </c>
      <c r="Q7" s="296">
        <f>Q4+('193 - Bez projektu'!Q$7-'193 - Bez projektu'!Q$4)</f>
        <v>0.85902688746438716</v>
      </c>
      <c r="R7" s="297">
        <f>R4+('193 - Bez projektu'!R$7-'193 - Bez projektu'!R$4)</f>
        <v>0.94236022079772064</v>
      </c>
    </row>
    <row r="8" spans="2:30" x14ac:dyDescent="0.25">
      <c r="B8" s="264"/>
      <c r="C8" s="294" t="s">
        <v>16</v>
      </c>
      <c r="D8" s="295">
        <f>D7+('193 - Bez projektu'!D8-'193 - Bez projektu'!D7)</f>
        <v>0.19270299145299147</v>
      </c>
      <c r="E8" s="296">
        <f>E7+('193 - Bez projektu'!E8-'193 - Bez projektu'!E7)</f>
        <v>0.23436965811965813</v>
      </c>
      <c r="F8" s="296">
        <f>F7+('193 - Bez projektu'!F8-'193 - Bez projektu'!F7)</f>
        <v>0.27603632478632484</v>
      </c>
      <c r="G8" s="296">
        <f>G7+('193 - Bez projektu'!G8-'193 - Bez projektu'!G7)</f>
        <v>0.31770299145299152</v>
      </c>
      <c r="H8" s="296">
        <f>H7+('193 - Bez projektu'!H8-'193 - Bez projektu'!H7)</f>
        <v>0.35936965811965815</v>
      </c>
      <c r="I8" s="296">
        <f>I7+('193 - Bez projektu'!I8-'193 - Bez projektu'!I7)</f>
        <v>0.44270299145299147</v>
      </c>
      <c r="J8" s="296">
        <f>J7+('193 - Bez projektu'!J8-'193 - Bez projektu'!J7)</f>
        <v>0.52603632478632478</v>
      </c>
      <c r="K8" s="296">
        <f>K7+('193 - Bez projektu'!K8-'193 - Bez projektu'!K7)</f>
        <v>0.5677029914529913</v>
      </c>
      <c r="L8" s="296">
        <f>L7+('193 - Bez projektu'!L8-'193 - Bez projektu'!L7)</f>
        <v>0.60936965811965793</v>
      </c>
      <c r="M8" s="296">
        <f>M7+('193 - Bez projektu'!M8-'193 - Bez projektu'!M7)</f>
        <v>0.65103632478632467</v>
      </c>
      <c r="N8" s="296">
        <f>N7+('193 - Bez projektu'!N8-'193 - Bez projektu'!N7)</f>
        <v>0.6927029914529913</v>
      </c>
      <c r="O8" s="296">
        <f>O7+('193 - Bez projektu'!O8-'193 - Bez projektu'!O7)</f>
        <v>0.73436965811965782</v>
      </c>
      <c r="P8" s="296">
        <f>P7+('193 - Bez projektu'!P8-'193 - Bez projektu'!P7)</f>
        <v>0.77603632478632445</v>
      </c>
      <c r="Q8" s="296">
        <f>Q7+('193 - Bez projektu'!Q8-'193 - Bez projektu'!Q7)</f>
        <v>0.85936965811965782</v>
      </c>
      <c r="R8" s="297">
        <f>R7+('193 - Bez projektu'!R8-'193 - Bez projektu'!R7)</f>
        <v>0.9427029914529913</v>
      </c>
    </row>
    <row r="9" spans="2:30" x14ac:dyDescent="0.25">
      <c r="B9" s="264">
        <f>'KCP 194 GVD 2022-2023'!B90</f>
        <v>25</v>
      </c>
      <c r="C9" s="294" t="s">
        <v>40</v>
      </c>
      <c r="D9" s="295">
        <f>'PDO trať 194'!D18</f>
        <v>0.20486111111111113</v>
      </c>
      <c r="E9" s="296">
        <f>'PDO trať 194'!E18</f>
        <v>0.24652777777777779</v>
      </c>
      <c r="F9" s="296">
        <f>'PDO trať 194'!F18</f>
        <v>0.28819444444444442</v>
      </c>
      <c r="G9" s="296">
        <f>'PDO trať 194'!G18</f>
        <v>0.3298611111111111</v>
      </c>
      <c r="H9" s="296">
        <f>'PDO trať 194'!H18</f>
        <v>0.37152777777777773</v>
      </c>
      <c r="I9" s="296">
        <f>'PDO trať 194'!I18</f>
        <v>0.45486111111111105</v>
      </c>
      <c r="J9" s="296">
        <f>'PDO trať 194'!J18</f>
        <v>0.53819444444444442</v>
      </c>
      <c r="K9" s="296">
        <f>'PDO trať 194'!K18</f>
        <v>0.57986111111111105</v>
      </c>
      <c r="L9" s="296">
        <f>'PDO trať 194'!L18</f>
        <v>0.62152777777777768</v>
      </c>
      <c r="M9" s="296">
        <f>'PDO trať 194'!M18</f>
        <v>0.66319444444444431</v>
      </c>
      <c r="N9" s="296">
        <f>'PDO trať 194'!N18</f>
        <v>0.70486111111111094</v>
      </c>
      <c r="O9" s="296">
        <f>'PDO trať 194'!O18</f>
        <v>0.74652777777777757</v>
      </c>
      <c r="P9" s="296">
        <f>'PDO trať 194'!P18</f>
        <v>0.7881944444444442</v>
      </c>
      <c r="Q9" s="296">
        <f>'PDO trať 194'!Q18</f>
        <v>0.87152777777777757</v>
      </c>
      <c r="R9" s="297">
        <f>'PDO trať 194'!R18</f>
        <v>0.95486111111111094</v>
      </c>
    </row>
    <row r="10" spans="2:30" x14ac:dyDescent="0.25">
      <c r="B10" s="298"/>
      <c r="C10" s="294" t="s">
        <v>40</v>
      </c>
      <c r="D10" s="295">
        <f>D9</f>
        <v>0.20486111111111113</v>
      </c>
      <c r="E10" s="296">
        <f t="shared" ref="E10:R10" si="0">E9</f>
        <v>0.24652777777777779</v>
      </c>
      <c r="F10" s="296">
        <f t="shared" si="0"/>
        <v>0.28819444444444442</v>
      </c>
      <c r="G10" s="296">
        <f t="shared" si="0"/>
        <v>0.3298611111111111</v>
      </c>
      <c r="H10" s="296">
        <f t="shared" si="0"/>
        <v>0.37152777777777773</v>
      </c>
      <c r="I10" s="296">
        <f t="shared" si="0"/>
        <v>0.45486111111111105</v>
      </c>
      <c r="J10" s="296">
        <f t="shared" si="0"/>
        <v>0.53819444444444442</v>
      </c>
      <c r="K10" s="296">
        <f t="shared" si="0"/>
        <v>0.57986111111111105</v>
      </c>
      <c r="L10" s="296">
        <f t="shared" si="0"/>
        <v>0.62152777777777768</v>
      </c>
      <c r="M10" s="296">
        <f t="shared" si="0"/>
        <v>0.66319444444444431</v>
      </c>
      <c r="N10" s="296">
        <f t="shared" si="0"/>
        <v>0.70486111111111094</v>
      </c>
      <c r="O10" s="296">
        <f t="shared" si="0"/>
        <v>0.74652777777777757</v>
      </c>
      <c r="P10" s="296">
        <f t="shared" si="0"/>
        <v>0.7881944444444442</v>
      </c>
      <c r="Q10" s="296">
        <f t="shared" si="0"/>
        <v>0.87152777777777757</v>
      </c>
      <c r="R10" s="297">
        <f t="shared" si="0"/>
        <v>0.95486111111111094</v>
      </c>
    </row>
    <row r="11" spans="2:30" ht="15.75" thickBot="1" x14ac:dyDescent="0.3">
      <c r="B11" s="268">
        <f>'KCP 194 GVD 2022-2023'!B96</f>
        <v>45</v>
      </c>
      <c r="C11" s="299" t="s">
        <v>12</v>
      </c>
      <c r="D11" s="348">
        <f>'PDO trať 194'!D19</f>
        <v>0.23125000000000001</v>
      </c>
      <c r="E11" s="349"/>
      <c r="F11" s="349">
        <f>'PDO trať 194'!F19</f>
        <v>0.31458333333333333</v>
      </c>
      <c r="G11" s="349"/>
      <c r="H11" s="349">
        <f>'PDO trať 194'!H19</f>
        <v>0.39791666666666664</v>
      </c>
      <c r="I11" s="349">
        <f>'PDO trať 194'!I19</f>
        <v>0.48124999999999996</v>
      </c>
      <c r="J11" s="349">
        <f>'PDO trať 194'!J19</f>
        <v>0.56458333333333333</v>
      </c>
      <c r="K11" s="349"/>
      <c r="L11" s="349">
        <f>'PDO trať 194'!L19</f>
        <v>0.64791666666666659</v>
      </c>
      <c r="M11" s="349"/>
      <c r="N11" s="349">
        <f>'PDO trať 194'!N19</f>
        <v>0.73124999999999984</v>
      </c>
      <c r="O11" s="349"/>
      <c r="P11" s="349">
        <f>'PDO trať 194'!P19</f>
        <v>0.8145833333333331</v>
      </c>
      <c r="Q11" s="349">
        <f>'PDO trať 194'!Q19</f>
        <v>0.89791666666666647</v>
      </c>
      <c r="R11" s="350">
        <f>'PDO trať 194'!R19</f>
        <v>0.98124999999999984</v>
      </c>
    </row>
    <row r="12" spans="2:30" x14ac:dyDescent="0.25">
      <c r="C12" s="300"/>
      <c r="D12" s="301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</row>
    <row r="13" spans="2:30" ht="5.25" customHeight="1" thickBot="1" x14ac:dyDescent="0.3"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</row>
    <row r="14" spans="2:30" ht="30.75" thickBot="1" x14ac:dyDescent="0.45">
      <c r="B14" s="392" t="s">
        <v>35</v>
      </c>
      <c r="C14" s="393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</row>
    <row r="15" spans="2:30" ht="16.5" thickBot="1" x14ac:dyDescent="0.3">
      <c r="B15" s="255" t="s">
        <v>0</v>
      </c>
      <c r="C15" s="256" t="s">
        <v>87</v>
      </c>
      <c r="D15" s="286" t="s">
        <v>139</v>
      </c>
      <c r="E15" s="287" t="s">
        <v>138</v>
      </c>
      <c r="F15" s="288" t="s">
        <v>139</v>
      </c>
      <c r="G15" s="287" t="s">
        <v>138</v>
      </c>
      <c r="H15" s="288" t="s">
        <v>139</v>
      </c>
      <c r="I15" s="288" t="s">
        <v>139</v>
      </c>
      <c r="J15" s="288" t="s">
        <v>139</v>
      </c>
      <c r="K15" s="287" t="s">
        <v>138</v>
      </c>
      <c r="L15" s="288" t="s">
        <v>139</v>
      </c>
      <c r="M15" s="287" t="s">
        <v>138</v>
      </c>
      <c r="N15" s="288" t="s">
        <v>139</v>
      </c>
      <c r="O15" s="287" t="s">
        <v>138</v>
      </c>
      <c r="P15" s="288" t="s">
        <v>139</v>
      </c>
      <c r="Q15" s="288" t="s">
        <v>139</v>
      </c>
      <c r="R15" s="289" t="s">
        <v>139</v>
      </c>
    </row>
    <row r="16" spans="2:30" x14ac:dyDescent="0.25">
      <c r="B16" s="302">
        <v>0</v>
      </c>
      <c r="C16" s="303" t="str">
        <f>C11</f>
        <v>Bardejov</v>
      </c>
      <c r="D16" s="291">
        <f>'PDO trať 194'!D13</f>
        <v>0.18611111111111112</v>
      </c>
      <c r="E16" s="292"/>
      <c r="F16" s="292">
        <f>'PDO trať 194'!F13</f>
        <v>0.26944444444444443</v>
      </c>
      <c r="G16" s="292"/>
      <c r="H16" s="292">
        <f>'PDO trať 194'!H13</f>
        <v>0.35277777777777775</v>
      </c>
      <c r="I16" s="292">
        <f>'PDO trať 194'!I13</f>
        <v>0.43611111111111106</v>
      </c>
      <c r="J16" s="292">
        <f>'PDO trať 194'!J13</f>
        <v>0.51944444444444438</v>
      </c>
      <c r="K16" s="292"/>
      <c r="L16" s="292">
        <f>'PDO trať 194'!L13</f>
        <v>0.60277777777777775</v>
      </c>
      <c r="M16" s="292"/>
      <c r="N16" s="292">
        <f>'PDO trať 194'!N13</f>
        <v>0.68611111111111112</v>
      </c>
      <c r="O16" s="292"/>
      <c r="P16" s="292">
        <f>'PDO trať 194'!P13</f>
        <v>0.76944444444444449</v>
      </c>
      <c r="Q16" s="292">
        <f>'PDO trať 194'!Q13</f>
        <v>0.85277777777777786</v>
      </c>
      <c r="R16" s="293">
        <f>'PDO trať 194'!R13</f>
        <v>0.93611111111111123</v>
      </c>
      <c r="S16" s="301"/>
      <c r="T16" s="275"/>
    </row>
    <row r="17" spans="2:19" x14ac:dyDescent="0.25">
      <c r="B17" s="304">
        <f>'KCP 194 GVD 2022-2023'!B107</f>
        <v>20</v>
      </c>
      <c r="C17" s="305" t="str">
        <f>C10</f>
        <v>Raslavice</v>
      </c>
      <c r="D17" s="295">
        <f>'PDO trať 194'!D14</f>
        <v>0.20972222222222223</v>
      </c>
      <c r="E17" s="296">
        <f>'PDO trať 194'!E14</f>
        <v>0.25138888888888888</v>
      </c>
      <c r="F17" s="296">
        <f>'PDO trať 194'!F14</f>
        <v>0.29305555555555551</v>
      </c>
      <c r="G17" s="296">
        <f>'PDO trať 194'!G14</f>
        <v>0.3347222222222222</v>
      </c>
      <c r="H17" s="296">
        <f>'PDO trať 194'!H14</f>
        <v>0.37638888888888888</v>
      </c>
      <c r="I17" s="296">
        <f>'PDO trať 194'!I14</f>
        <v>0.45972222222222214</v>
      </c>
      <c r="J17" s="296">
        <f>'PDO trať 194'!J14</f>
        <v>0.54305555555555551</v>
      </c>
      <c r="K17" s="296">
        <f>'PDO trať 194'!K14</f>
        <v>0.58472222222222214</v>
      </c>
      <c r="L17" s="296">
        <f>'PDO trať 194'!L14</f>
        <v>0.62638888888888888</v>
      </c>
      <c r="M17" s="296">
        <f>'PDO trať 194'!M14</f>
        <v>0.66805555555555551</v>
      </c>
      <c r="N17" s="296">
        <f>'PDO trať 194'!N14</f>
        <v>0.70972222222222225</v>
      </c>
      <c r="O17" s="296">
        <f>'PDO trať 194'!O14</f>
        <v>0.75138888888888888</v>
      </c>
      <c r="P17" s="296">
        <f>'PDO trať 194'!P14</f>
        <v>0.79305555555555562</v>
      </c>
      <c r="Q17" s="296">
        <f>'PDO trať 194'!Q14</f>
        <v>0.87638888888888899</v>
      </c>
      <c r="R17" s="297">
        <f>'PDO trať 194'!R14</f>
        <v>0.95972222222222237</v>
      </c>
      <c r="S17" s="301"/>
    </row>
    <row r="18" spans="2:19" x14ac:dyDescent="0.25">
      <c r="B18" s="304"/>
      <c r="C18" s="305" t="str">
        <f>C9</f>
        <v>Raslavice</v>
      </c>
      <c r="D18" s="295">
        <f>D17</f>
        <v>0.20972222222222223</v>
      </c>
      <c r="E18" s="296">
        <f t="shared" ref="E18:R18" si="1">E17</f>
        <v>0.25138888888888888</v>
      </c>
      <c r="F18" s="296">
        <f t="shared" si="1"/>
        <v>0.29305555555555551</v>
      </c>
      <c r="G18" s="296">
        <f t="shared" si="1"/>
        <v>0.3347222222222222</v>
      </c>
      <c r="H18" s="296">
        <f t="shared" si="1"/>
        <v>0.37638888888888888</v>
      </c>
      <c r="I18" s="296">
        <f t="shared" si="1"/>
        <v>0.45972222222222214</v>
      </c>
      <c r="J18" s="296">
        <f t="shared" si="1"/>
        <v>0.54305555555555551</v>
      </c>
      <c r="K18" s="296">
        <f t="shared" si="1"/>
        <v>0.58472222222222214</v>
      </c>
      <c r="L18" s="296">
        <f t="shared" si="1"/>
        <v>0.62638888888888888</v>
      </c>
      <c r="M18" s="296">
        <f t="shared" si="1"/>
        <v>0.66805555555555551</v>
      </c>
      <c r="N18" s="296">
        <f t="shared" si="1"/>
        <v>0.70972222222222225</v>
      </c>
      <c r="O18" s="296">
        <f t="shared" si="1"/>
        <v>0.75138888888888888</v>
      </c>
      <c r="P18" s="296">
        <f t="shared" si="1"/>
        <v>0.79305555555555562</v>
      </c>
      <c r="Q18" s="296">
        <f t="shared" si="1"/>
        <v>0.87638888888888899</v>
      </c>
      <c r="R18" s="297">
        <f t="shared" si="1"/>
        <v>0.95972222222222237</v>
      </c>
    </row>
    <row r="19" spans="2:19" x14ac:dyDescent="0.25">
      <c r="B19" s="304">
        <f>'KCP 194 GVD 2022-2023'!B112</f>
        <v>35</v>
      </c>
      <c r="C19" s="305" t="str">
        <f>C8</f>
        <v>Kapušany pri Prešove</v>
      </c>
      <c r="D19" s="351">
        <f>D18+(D9-D8)</f>
        <v>0.22188034188034189</v>
      </c>
      <c r="E19" s="352">
        <f t="shared" ref="E19:R20" si="2">E18+(E9-E8)</f>
        <v>0.26354700854700852</v>
      </c>
      <c r="F19" s="352">
        <f t="shared" si="2"/>
        <v>0.3052136752136751</v>
      </c>
      <c r="G19" s="352">
        <f t="shared" si="2"/>
        <v>0.34688034188034178</v>
      </c>
      <c r="H19" s="352">
        <f t="shared" si="2"/>
        <v>0.38854700854700847</v>
      </c>
      <c r="I19" s="352">
        <f t="shared" si="2"/>
        <v>0.47188034188034172</v>
      </c>
      <c r="J19" s="352">
        <f t="shared" si="2"/>
        <v>0.55521367521367515</v>
      </c>
      <c r="K19" s="352">
        <f t="shared" si="2"/>
        <v>0.59688034188034189</v>
      </c>
      <c r="L19" s="352">
        <f t="shared" si="2"/>
        <v>0.63854700854700863</v>
      </c>
      <c r="M19" s="352">
        <f t="shared" si="2"/>
        <v>0.68021367521367515</v>
      </c>
      <c r="N19" s="352">
        <f t="shared" si="2"/>
        <v>0.72188034188034189</v>
      </c>
      <c r="O19" s="352">
        <f t="shared" si="2"/>
        <v>0.76354700854700863</v>
      </c>
      <c r="P19" s="352">
        <f t="shared" si="2"/>
        <v>0.80521367521367537</v>
      </c>
      <c r="Q19" s="352">
        <f t="shared" si="2"/>
        <v>0.88854700854700874</v>
      </c>
      <c r="R19" s="353">
        <f t="shared" si="2"/>
        <v>0.971880341880342</v>
      </c>
    </row>
    <row r="20" spans="2:19" x14ac:dyDescent="0.25">
      <c r="B20" s="304"/>
      <c r="C20" s="305" t="str">
        <f>C7</f>
        <v>Kapušany pri Prešove</v>
      </c>
      <c r="D20" s="295">
        <f>D19+(D10-D9)</f>
        <v>0.22188034188034189</v>
      </c>
      <c r="E20" s="296">
        <f t="shared" si="2"/>
        <v>0.26354700854700852</v>
      </c>
      <c r="F20" s="296">
        <f t="shared" si="2"/>
        <v>0.3052136752136751</v>
      </c>
      <c r="G20" s="296">
        <f t="shared" si="2"/>
        <v>0.34688034188034178</v>
      </c>
      <c r="H20" s="296">
        <f t="shared" si="2"/>
        <v>0.38854700854700847</v>
      </c>
      <c r="I20" s="296">
        <f t="shared" si="2"/>
        <v>0.47188034188034172</v>
      </c>
      <c r="J20" s="296">
        <f t="shared" si="2"/>
        <v>0.55521367521367515</v>
      </c>
      <c r="K20" s="296">
        <f t="shared" si="2"/>
        <v>0.59688034188034189</v>
      </c>
      <c r="L20" s="296">
        <f t="shared" si="2"/>
        <v>0.63854700854700863</v>
      </c>
      <c r="M20" s="296">
        <f t="shared" si="2"/>
        <v>0.68021367521367515</v>
      </c>
      <c r="N20" s="296">
        <f t="shared" si="2"/>
        <v>0.72188034188034189</v>
      </c>
      <c r="O20" s="296">
        <f t="shared" si="2"/>
        <v>0.76354700854700863</v>
      </c>
      <c r="P20" s="296">
        <f t="shared" si="2"/>
        <v>0.80521367521367537</v>
      </c>
      <c r="Q20" s="296">
        <f t="shared" si="2"/>
        <v>0.88854700854700874</v>
      </c>
      <c r="R20" s="297">
        <f t="shared" si="2"/>
        <v>0.971880341880342</v>
      </c>
    </row>
    <row r="21" spans="2:19" x14ac:dyDescent="0.25">
      <c r="B21" s="304">
        <f>'KCP 194 GVD 2022-2023'!B114</f>
        <v>41</v>
      </c>
      <c r="C21" s="305" t="str">
        <f>C6</f>
        <v>Šarišské Lúky</v>
      </c>
      <c r="D21" s="306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8"/>
    </row>
    <row r="22" spans="2:19" x14ac:dyDescent="0.25">
      <c r="B22" s="304"/>
      <c r="C22" s="305" t="str">
        <f>C5</f>
        <v>Šarišské Lúky</v>
      </c>
      <c r="D22" s="306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</row>
    <row r="23" spans="2:19" ht="15.75" thickBot="1" x14ac:dyDescent="0.3">
      <c r="B23" s="309">
        <f>'KCP 194 GVD 2022-2023'!B115</f>
        <v>45</v>
      </c>
      <c r="C23" s="310" t="str">
        <f>C4</f>
        <v>Prešov</v>
      </c>
      <c r="D23" s="348">
        <f>'PDO trať 194'!D15</f>
        <v>0.2326388888888889</v>
      </c>
      <c r="E23" s="349">
        <f>'PDO trať 194'!E15</f>
        <v>0.27430555555555558</v>
      </c>
      <c r="F23" s="349">
        <f>'PDO trať 194'!F15</f>
        <v>0.31597222222222221</v>
      </c>
      <c r="G23" s="349">
        <f>'PDO trať 194'!G15</f>
        <v>0.35763888888888884</v>
      </c>
      <c r="H23" s="349">
        <f>'PDO trať 194'!H15</f>
        <v>0.39930555555555558</v>
      </c>
      <c r="I23" s="349">
        <f>'PDO trať 194'!I15</f>
        <v>0.48263888888888884</v>
      </c>
      <c r="J23" s="349">
        <f>'PDO trať 194'!J15</f>
        <v>0.56597222222222221</v>
      </c>
      <c r="K23" s="349">
        <f>'PDO trať 194'!K15</f>
        <v>0.60763888888888884</v>
      </c>
      <c r="L23" s="349">
        <f>'PDO trať 194'!L15</f>
        <v>0.64930555555555558</v>
      </c>
      <c r="M23" s="349">
        <f>'PDO trať 194'!M15</f>
        <v>0.69097222222222221</v>
      </c>
      <c r="N23" s="349">
        <f>'PDO trať 194'!N15</f>
        <v>0.73263888888888895</v>
      </c>
      <c r="O23" s="349">
        <f>'PDO trať 194'!O15</f>
        <v>0.77430555555555558</v>
      </c>
      <c r="P23" s="349">
        <f>'PDO trať 194'!P15</f>
        <v>0.81597222222222232</v>
      </c>
      <c r="Q23" s="349">
        <f>'PDO trať 194'!Q15</f>
        <v>0.89930555555555569</v>
      </c>
      <c r="R23" s="350">
        <f>'PDO trať 194'!R15</f>
        <v>0.98263888888888906</v>
      </c>
      <c r="S23" s="301"/>
    </row>
    <row r="25" spans="2:19" x14ac:dyDescent="0.25">
      <c r="D25" s="275"/>
      <c r="E25" s="275"/>
      <c r="F25" s="275"/>
      <c r="G25" s="275"/>
      <c r="H25" s="275"/>
      <c r="I25" s="275"/>
    </row>
    <row r="26" spans="2:19" x14ac:dyDescent="0.25">
      <c r="D26" s="311"/>
    </row>
  </sheetData>
  <mergeCells count="2">
    <mergeCell ref="B2:C2"/>
    <mergeCell ref="B14:C1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D25"/>
  <sheetViews>
    <sheetView zoomScale="80" zoomScaleNormal="80" workbookViewId="0">
      <selection activeCell="M32" sqref="M32"/>
    </sheetView>
  </sheetViews>
  <sheetFormatPr defaultRowHeight="15" x14ac:dyDescent="0.25"/>
  <cols>
    <col min="1" max="1" width="3" style="245" customWidth="1"/>
    <col min="2" max="2" width="9.140625" style="245"/>
    <col min="3" max="3" width="45.85546875" style="245" customWidth="1"/>
    <col min="4" max="18" width="19.85546875" style="245" customWidth="1"/>
    <col min="19" max="16384" width="9.140625" style="245"/>
  </cols>
  <sheetData>
    <row r="1" spans="2:30" ht="8.25" customHeight="1" thickBot="1" x14ac:dyDescent="0.3"/>
    <row r="2" spans="2:30" ht="30.75" thickBot="1" x14ac:dyDescent="0.45">
      <c r="B2" s="394" t="s">
        <v>34</v>
      </c>
      <c r="C2" s="395"/>
    </row>
    <row r="3" spans="2:30" ht="16.5" thickBot="1" x14ac:dyDescent="0.3">
      <c r="B3" s="255" t="s">
        <v>0</v>
      </c>
      <c r="C3" s="256" t="s">
        <v>87</v>
      </c>
      <c r="D3" s="286" t="s">
        <v>139</v>
      </c>
      <c r="E3" s="287" t="s">
        <v>138</v>
      </c>
      <c r="F3" s="288" t="s">
        <v>139</v>
      </c>
      <c r="G3" s="287" t="s">
        <v>138</v>
      </c>
      <c r="H3" s="288" t="s">
        <v>139</v>
      </c>
      <c r="I3" s="288" t="s">
        <v>139</v>
      </c>
      <c r="J3" s="288" t="s">
        <v>139</v>
      </c>
      <c r="K3" s="287" t="s">
        <v>138</v>
      </c>
      <c r="L3" s="288" t="s">
        <v>139</v>
      </c>
      <c r="M3" s="287" t="s">
        <v>138</v>
      </c>
      <c r="N3" s="288" t="s">
        <v>139</v>
      </c>
      <c r="O3" s="287" t="s">
        <v>138</v>
      </c>
      <c r="P3" s="288" t="s">
        <v>139</v>
      </c>
      <c r="Q3" s="288" t="s">
        <v>139</v>
      </c>
      <c r="R3" s="289" t="s">
        <v>139</v>
      </c>
    </row>
    <row r="4" spans="2:30" x14ac:dyDescent="0.25">
      <c r="B4" s="273">
        <f>'194 - Bez projektu'!B4</f>
        <v>0</v>
      </c>
      <c r="C4" s="385" t="s">
        <v>10</v>
      </c>
      <c r="D4" s="291">
        <f>'PDO trať 194'!D17</f>
        <v>0.18402777777777779</v>
      </c>
      <c r="E4" s="292">
        <f>'PDO trať 194'!E17</f>
        <v>0.22569444444444445</v>
      </c>
      <c r="F4" s="292">
        <f>'PDO trať 194'!F17</f>
        <v>0.2673611111111111</v>
      </c>
      <c r="G4" s="292">
        <f>'PDO trať 194'!G17</f>
        <v>0.30902777777777779</v>
      </c>
      <c r="H4" s="292">
        <f>'PDO trať 194'!H17</f>
        <v>0.35069444444444442</v>
      </c>
      <c r="I4" s="292">
        <f>'PDO trať 194'!I17</f>
        <v>0.43402777777777773</v>
      </c>
      <c r="J4" s="292">
        <f>'PDO trať 194'!J17</f>
        <v>0.51736111111111105</v>
      </c>
      <c r="K4" s="292">
        <f>'PDO trať 194'!K17</f>
        <v>0.55902777777777768</v>
      </c>
      <c r="L4" s="292">
        <f>'PDO trať 194'!L17</f>
        <v>0.60069444444444431</v>
      </c>
      <c r="M4" s="292">
        <f>'PDO trať 194'!M17</f>
        <v>0.64236111111111094</v>
      </c>
      <c r="N4" s="292">
        <f>'PDO trať 194'!N17</f>
        <v>0.68402777777777757</v>
      </c>
      <c r="O4" s="292">
        <f>'PDO trať 194'!O17</f>
        <v>0.7256944444444442</v>
      </c>
      <c r="P4" s="292">
        <f>'PDO trať 194'!P17</f>
        <v>0.76736111111111083</v>
      </c>
      <c r="Q4" s="292">
        <f>'PDO trať 194'!Q17</f>
        <v>0.8506944444444442</v>
      </c>
      <c r="R4" s="293">
        <f>'PDO trať 194'!R17</f>
        <v>0.93402777777777757</v>
      </c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</row>
    <row r="5" spans="2:30" x14ac:dyDescent="0.25">
      <c r="B5" s="260">
        <f>'194 - Bez projektu'!B5</f>
        <v>4</v>
      </c>
      <c r="C5" s="386" t="s">
        <v>15</v>
      </c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7"/>
    </row>
    <row r="6" spans="2:30" x14ac:dyDescent="0.25">
      <c r="B6" s="260"/>
      <c r="C6" s="386" t="s">
        <v>15</v>
      </c>
      <c r="D6" s="295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7"/>
    </row>
    <row r="7" spans="2:30" x14ac:dyDescent="0.25">
      <c r="B7" s="260">
        <f>'194 - Bez projektu'!B7</f>
        <v>10</v>
      </c>
      <c r="C7" s="386" t="s">
        <v>16</v>
      </c>
      <c r="D7" s="295">
        <f>D4+('193 - S projektom'!D$7-'193 - S projektom'!D$4)</f>
        <v>0.19131944444444443</v>
      </c>
      <c r="E7" s="296">
        <f>E4+('193 - S projektom'!E$7-'193 - S projektom'!E$4)</f>
        <v>0.23298611111111109</v>
      </c>
      <c r="F7" s="296">
        <f>F4+('193 - S projektom'!F$7-'193 - S projektom'!F$4)</f>
        <v>0.27465277777777775</v>
      </c>
      <c r="G7" s="296">
        <f>G4+('193 - S projektom'!G$7-'193 - S projektom'!G$4)</f>
        <v>0.31631944444444443</v>
      </c>
      <c r="H7" s="296">
        <f>H4+('193 - S projektom'!H$7-'193 - S projektom'!H$4)</f>
        <v>0.35798611111111106</v>
      </c>
      <c r="I7" s="296">
        <f>I4+('193 - S projektom'!I$7-'193 - S projektom'!I$4)</f>
        <v>0.44131944444444438</v>
      </c>
      <c r="J7" s="296">
        <f>J4+('193 - S projektom'!J$7-'193 - S projektom'!J$4)</f>
        <v>0.52465277777777775</v>
      </c>
      <c r="K7" s="296">
        <f>K4+('193 - S projektom'!K$7-'193 - S projektom'!K$4)</f>
        <v>0.56631944444444426</v>
      </c>
      <c r="L7" s="296">
        <f>L4+('193 - S projektom'!L$7-'193 - S projektom'!L$4)</f>
        <v>0.60798611111111089</v>
      </c>
      <c r="M7" s="296">
        <f>M4+('193 - S projektom'!M$7-'193 - S projektom'!M$4)</f>
        <v>0.64965277777777763</v>
      </c>
      <c r="N7" s="296">
        <f>N4+('193 - S projektom'!N$7-'193 - S projektom'!N$4)</f>
        <v>0.69131944444444426</v>
      </c>
      <c r="O7" s="296">
        <f>O4+('193 - S projektom'!O$7-'193 - S projektom'!O$4)</f>
        <v>0.73298611111111078</v>
      </c>
      <c r="P7" s="296">
        <f>P4+('193 - S projektom'!P$7-'193 - S projektom'!P$4)</f>
        <v>0.77465277777777741</v>
      </c>
      <c r="Q7" s="296">
        <f>Q4+('193 - S projektom'!Q$7-'193 - S projektom'!Q$4)</f>
        <v>0.85798611111111078</v>
      </c>
      <c r="R7" s="297">
        <f>R4+('193 - S projektom'!R$7-'193 - S projektom'!R$4)</f>
        <v>0.94131944444444426</v>
      </c>
    </row>
    <row r="8" spans="2:30" x14ac:dyDescent="0.25">
      <c r="B8" s="260"/>
      <c r="C8" s="386" t="s">
        <v>16</v>
      </c>
      <c r="D8" s="295">
        <f>D7+('193 - S projektom'!D$8-'193 - S projektom'!D$7)</f>
        <v>0.19166666666666665</v>
      </c>
      <c r="E8" s="296">
        <f>E7+('193 - S projektom'!E$8-'193 - S projektom'!E$7)</f>
        <v>0.23333333333333331</v>
      </c>
      <c r="F8" s="296">
        <f>F7+('193 - S projektom'!F$8-'193 - S projektom'!F$7)</f>
        <v>0.27499999999999997</v>
      </c>
      <c r="G8" s="296">
        <f>G7+('193 - S projektom'!G$8-'193 - S projektom'!G$7)</f>
        <v>0.31666666666666665</v>
      </c>
      <c r="H8" s="296">
        <f>H7+('193 - S projektom'!H$8-'193 - S projektom'!H$7)</f>
        <v>0.35833333333333328</v>
      </c>
      <c r="I8" s="296">
        <f>I7+('193 - S projektom'!I$8-'193 - S projektom'!I$7)</f>
        <v>0.4416666666666666</v>
      </c>
      <c r="J8" s="296">
        <f>J7+('193 - S projektom'!J$8-'193 - S projektom'!J$7)</f>
        <v>0.52500000000000002</v>
      </c>
      <c r="K8" s="296">
        <f>K7+('193 - S projektom'!K$8-'193 - S projektom'!K$7)</f>
        <v>0.56666666666666654</v>
      </c>
      <c r="L8" s="296">
        <f>L7+('193 - S projektom'!L$8-'193 - S projektom'!L$7)</f>
        <v>0.60833333333333317</v>
      </c>
      <c r="M8" s="296">
        <f>M7+('193 - S projektom'!M$8-'193 - S projektom'!M$7)</f>
        <v>0.64999999999999991</v>
      </c>
      <c r="N8" s="296">
        <f>N7+('193 - S projektom'!N$8-'193 - S projektom'!N$7)</f>
        <v>0.69166666666666654</v>
      </c>
      <c r="O8" s="296">
        <f>O7+('193 - S projektom'!O$8-'193 - S projektom'!O$7)</f>
        <v>0.73333333333333306</v>
      </c>
      <c r="P8" s="296">
        <f>P7+('193 - S projektom'!P$8-'193 - S projektom'!P$7)</f>
        <v>0.77499999999999969</v>
      </c>
      <c r="Q8" s="296">
        <f>Q7+('193 - S projektom'!Q$8-'193 - S projektom'!Q$7)</f>
        <v>0.85833333333333306</v>
      </c>
      <c r="R8" s="297">
        <f>R7+('193 - S projektom'!R$8-'193 - S projektom'!R$7)</f>
        <v>0.94166666666666654</v>
      </c>
    </row>
    <row r="9" spans="2:30" x14ac:dyDescent="0.25">
      <c r="B9" s="260">
        <f>'194 - Bez projektu'!B9</f>
        <v>25</v>
      </c>
      <c r="C9" s="386" t="s">
        <v>40</v>
      </c>
      <c r="D9" s="295">
        <f>D8+'modelový GVD - trať 194'!$C$10</f>
        <v>0.20313034188034187</v>
      </c>
      <c r="E9" s="296">
        <f>E8+'modelový GVD - trať 194'!$C$10</f>
        <v>0.24479700854700853</v>
      </c>
      <c r="F9" s="296">
        <f>F8+'modelový GVD - trať 194'!$C$10</f>
        <v>0.28646367521367516</v>
      </c>
      <c r="G9" s="296">
        <f>G8+'modelový GVD - trať 194'!$C$10</f>
        <v>0.32813034188034185</v>
      </c>
      <c r="H9" s="296">
        <f>H8+'modelový GVD - trať 194'!$C$10</f>
        <v>0.36979700854700848</v>
      </c>
      <c r="I9" s="296">
        <f>I8+'modelový GVD - trať 194'!$C$10</f>
        <v>0.45313034188034179</v>
      </c>
      <c r="J9" s="296">
        <f>J8+'modelový GVD - trať 194'!$C$10</f>
        <v>0.53646367521367522</v>
      </c>
      <c r="K9" s="296">
        <f>K8+'modelový GVD - trať 194'!$C$10</f>
        <v>0.57813034188034174</v>
      </c>
      <c r="L9" s="296">
        <f>L8+'modelový GVD - trať 194'!$C$10</f>
        <v>0.61979700854700837</v>
      </c>
      <c r="M9" s="296">
        <f>M8+'modelový GVD - trať 194'!$C$10</f>
        <v>0.66146367521367511</v>
      </c>
      <c r="N9" s="296">
        <f>N8+'modelový GVD - trať 194'!$C$10</f>
        <v>0.70313034188034174</v>
      </c>
      <c r="O9" s="296">
        <f>O8+'modelový GVD - trať 194'!$C$10</f>
        <v>0.74479700854700825</v>
      </c>
      <c r="P9" s="296">
        <f>P8+'modelový GVD - trať 194'!$C$10</f>
        <v>0.78646367521367488</v>
      </c>
      <c r="Q9" s="296">
        <f>Q8+'modelový GVD - trať 194'!$C$10</f>
        <v>0.86979700854700825</v>
      </c>
      <c r="R9" s="297">
        <f>R8+'modelový GVD - trať 194'!$C$10</f>
        <v>0.95313034188034174</v>
      </c>
    </row>
    <row r="10" spans="2:30" x14ac:dyDescent="0.25">
      <c r="B10" s="260"/>
      <c r="C10" s="386" t="s">
        <v>40</v>
      </c>
      <c r="D10" s="295">
        <f>D9</f>
        <v>0.20313034188034187</v>
      </c>
      <c r="E10" s="296">
        <f t="shared" ref="E10:R10" si="0">E9</f>
        <v>0.24479700854700853</v>
      </c>
      <c r="F10" s="296">
        <f t="shared" si="0"/>
        <v>0.28646367521367516</v>
      </c>
      <c r="G10" s="296">
        <f t="shared" si="0"/>
        <v>0.32813034188034185</v>
      </c>
      <c r="H10" s="296">
        <f t="shared" si="0"/>
        <v>0.36979700854700848</v>
      </c>
      <c r="I10" s="296">
        <f t="shared" si="0"/>
        <v>0.45313034188034179</v>
      </c>
      <c r="J10" s="296">
        <f t="shared" si="0"/>
        <v>0.53646367521367522</v>
      </c>
      <c r="K10" s="296">
        <f t="shared" si="0"/>
        <v>0.57813034188034174</v>
      </c>
      <c r="L10" s="296">
        <f t="shared" si="0"/>
        <v>0.61979700854700837</v>
      </c>
      <c r="M10" s="296">
        <f t="shared" si="0"/>
        <v>0.66146367521367511</v>
      </c>
      <c r="N10" s="296">
        <f t="shared" si="0"/>
        <v>0.70313034188034174</v>
      </c>
      <c r="O10" s="296">
        <f t="shared" si="0"/>
        <v>0.74479700854700825</v>
      </c>
      <c r="P10" s="296">
        <f t="shared" si="0"/>
        <v>0.78646367521367488</v>
      </c>
      <c r="Q10" s="296">
        <f t="shared" si="0"/>
        <v>0.86979700854700825</v>
      </c>
      <c r="R10" s="297">
        <f t="shared" si="0"/>
        <v>0.95313034188034174</v>
      </c>
    </row>
    <row r="11" spans="2:30" ht="15.75" thickBot="1" x14ac:dyDescent="0.3">
      <c r="B11" s="281">
        <f>'194 - Bez projektu'!B11</f>
        <v>45</v>
      </c>
      <c r="C11" s="387" t="s">
        <v>12</v>
      </c>
      <c r="D11" s="348">
        <f>D10+'modelový GVD - trať 194'!$C$12</f>
        <v>0.22951923076923075</v>
      </c>
      <c r="E11" s="349">
        <f>E10+'modelový GVD - trať 194'!$C$12</f>
        <v>0.27118589743589738</v>
      </c>
      <c r="F11" s="349">
        <f>F10+'modelový GVD - trať 194'!$C$12</f>
        <v>0.31285256410256401</v>
      </c>
      <c r="G11" s="349">
        <f>G10+'modelový GVD - trať 194'!$C$12</f>
        <v>0.35451923076923075</v>
      </c>
      <c r="H11" s="349">
        <f>H10+'modelový GVD - trať 194'!$C$12</f>
        <v>0.39618589743589738</v>
      </c>
      <c r="I11" s="349">
        <f>I10+'modelový GVD - trať 194'!$C$12</f>
        <v>0.47951923076923064</v>
      </c>
      <c r="J11" s="349">
        <f>J10+'modelový GVD - trať 194'!$C$12</f>
        <v>0.56285256410256412</v>
      </c>
      <c r="K11" s="349">
        <f>K10+'modelový GVD - trať 194'!$C$12</f>
        <v>0.60451923076923064</v>
      </c>
      <c r="L11" s="349">
        <f>L10+'modelový GVD - trať 194'!$C$12</f>
        <v>0.64618589743589727</v>
      </c>
      <c r="M11" s="349">
        <f>M10+'modelový GVD - trať 194'!$C$12</f>
        <v>0.68785256410256401</v>
      </c>
      <c r="N11" s="349">
        <f>N10+'modelový GVD - trať 194'!$C$12</f>
        <v>0.72951923076923064</v>
      </c>
      <c r="O11" s="349">
        <f>O10+'modelový GVD - trať 194'!$C$12</f>
        <v>0.77118589743589716</v>
      </c>
      <c r="P11" s="349">
        <f>P10+'modelový GVD - trať 194'!$C$12</f>
        <v>0.81285256410256379</v>
      </c>
      <c r="Q11" s="349">
        <f>Q10+'modelový GVD - trať 194'!$C$12</f>
        <v>0.89618589743589716</v>
      </c>
      <c r="R11" s="350">
        <f>R10+'modelový GVD - trať 194'!$C$12</f>
        <v>0.97951923076923064</v>
      </c>
    </row>
    <row r="12" spans="2:30" x14ac:dyDescent="0.25">
      <c r="C12" s="300"/>
      <c r="D12" s="301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</row>
    <row r="13" spans="2:30" ht="5.25" customHeight="1" thickBot="1" x14ac:dyDescent="0.3"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</row>
    <row r="14" spans="2:30" ht="30.75" thickBot="1" x14ac:dyDescent="0.45">
      <c r="B14" s="392" t="s">
        <v>35</v>
      </c>
      <c r="C14" s="393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</row>
    <row r="15" spans="2:30" ht="16.5" thickBot="1" x14ac:dyDescent="0.3">
      <c r="B15" s="283" t="s">
        <v>0</v>
      </c>
      <c r="C15" s="381" t="s">
        <v>87</v>
      </c>
      <c r="D15" s="286" t="s">
        <v>139</v>
      </c>
      <c r="E15" s="287" t="s">
        <v>138</v>
      </c>
      <c r="F15" s="288" t="s">
        <v>139</v>
      </c>
      <c r="G15" s="287" t="s">
        <v>138</v>
      </c>
      <c r="H15" s="288" t="s">
        <v>139</v>
      </c>
      <c r="I15" s="288" t="s">
        <v>139</v>
      </c>
      <c r="J15" s="288" t="s">
        <v>139</v>
      </c>
      <c r="K15" s="287" t="s">
        <v>138</v>
      </c>
      <c r="L15" s="288" t="s">
        <v>139</v>
      </c>
      <c r="M15" s="287" t="s">
        <v>138</v>
      </c>
      <c r="N15" s="288" t="s">
        <v>139</v>
      </c>
      <c r="O15" s="287" t="s">
        <v>138</v>
      </c>
      <c r="P15" s="288" t="s">
        <v>139</v>
      </c>
      <c r="Q15" s="288" t="s">
        <v>139</v>
      </c>
      <c r="R15" s="289" t="s">
        <v>139</v>
      </c>
    </row>
    <row r="16" spans="2:30" x14ac:dyDescent="0.25">
      <c r="B16" s="302">
        <f>'194 - Bez projektu'!B16</f>
        <v>0</v>
      </c>
      <c r="C16" s="382" t="str">
        <f>C11</f>
        <v>Bardejov</v>
      </c>
      <c r="D16" s="291">
        <f>'PDO trať 194'!D13</f>
        <v>0.18611111111111112</v>
      </c>
      <c r="E16" s="292"/>
      <c r="F16" s="292">
        <f>'PDO trať 194'!F13</f>
        <v>0.26944444444444443</v>
      </c>
      <c r="G16" s="292"/>
      <c r="H16" s="292">
        <f>'PDO trať 194'!H13</f>
        <v>0.35277777777777775</v>
      </c>
      <c r="I16" s="292">
        <f>'PDO trať 194'!I13</f>
        <v>0.43611111111111106</v>
      </c>
      <c r="J16" s="292">
        <f>'PDO trať 194'!J13</f>
        <v>0.51944444444444438</v>
      </c>
      <c r="K16" s="292"/>
      <c r="L16" s="292">
        <f>'PDO trať 194'!L13</f>
        <v>0.60277777777777775</v>
      </c>
      <c r="M16" s="292"/>
      <c r="N16" s="292">
        <f>'PDO trať 194'!N13</f>
        <v>0.68611111111111112</v>
      </c>
      <c r="O16" s="292"/>
      <c r="P16" s="292">
        <f>'PDO trať 194'!P13</f>
        <v>0.76944444444444449</v>
      </c>
      <c r="Q16" s="292">
        <f>'PDO trať 194'!Q13</f>
        <v>0.85277777777777786</v>
      </c>
      <c r="R16" s="293">
        <f>'PDO trať 194'!R13</f>
        <v>0.93611111111111123</v>
      </c>
      <c r="S16" s="301"/>
      <c r="T16" s="275"/>
    </row>
    <row r="17" spans="2:19" x14ac:dyDescent="0.25">
      <c r="B17" s="304">
        <f>'194 - Bez projektu'!B17</f>
        <v>20</v>
      </c>
      <c r="C17" s="383" t="str">
        <f>C10</f>
        <v>Raslavice</v>
      </c>
      <c r="D17" s="295">
        <f>'PDO trať 194'!D14</f>
        <v>0.20972222222222223</v>
      </c>
      <c r="E17" s="296">
        <f>'PDO trať 194'!E14</f>
        <v>0.25138888888888888</v>
      </c>
      <c r="F17" s="296">
        <f>'PDO trať 194'!F14</f>
        <v>0.29305555555555551</v>
      </c>
      <c r="G17" s="296">
        <f>'PDO trať 194'!G14</f>
        <v>0.3347222222222222</v>
      </c>
      <c r="H17" s="296">
        <f>'PDO trať 194'!H14</f>
        <v>0.37638888888888888</v>
      </c>
      <c r="I17" s="296">
        <f>'PDO trať 194'!I14</f>
        <v>0.45972222222222214</v>
      </c>
      <c r="J17" s="296">
        <f>'PDO trať 194'!J14</f>
        <v>0.54305555555555551</v>
      </c>
      <c r="K17" s="296">
        <f>'PDO trať 194'!K14</f>
        <v>0.58472222222222214</v>
      </c>
      <c r="L17" s="296">
        <f>'PDO trať 194'!L14</f>
        <v>0.62638888888888888</v>
      </c>
      <c r="M17" s="296">
        <f>'PDO trať 194'!M14</f>
        <v>0.66805555555555551</v>
      </c>
      <c r="N17" s="296">
        <f>'PDO trať 194'!N14</f>
        <v>0.70972222222222225</v>
      </c>
      <c r="O17" s="296">
        <f>'PDO trať 194'!O14</f>
        <v>0.75138888888888888</v>
      </c>
      <c r="P17" s="296">
        <f>'PDO trať 194'!P14</f>
        <v>0.79305555555555562</v>
      </c>
      <c r="Q17" s="296">
        <f>'PDO trať 194'!Q14</f>
        <v>0.87638888888888899</v>
      </c>
      <c r="R17" s="297">
        <f>'PDO trať 194'!R14</f>
        <v>0.95972222222222237</v>
      </c>
      <c r="S17" s="301"/>
    </row>
    <row r="18" spans="2:19" x14ac:dyDescent="0.25">
      <c r="B18" s="304">
        <f>'194 - Bez projektu'!B18</f>
        <v>0</v>
      </c>
      <c r="C18" s="383" t="str">
        <f>C9</f>
        <v>Raslavice</v>
      </c>
      <c r="D18" s="295">
        <f>D17</f>
        <v>0.20972222222222223</v>
      </c>
      <c r="E18" s="296">
        <f t="shared" ref="E18:R18" si="1">E17</f>
        <v>0.25138888888888888</v>
      </c>
      <c r="F18" s="296">
        <f t="shared" si="1"/>
        <v>0.29305555555555551</v>
      </c>
      <c r="G18" s="296">
        <f t="shared" si="1"/>
        <v>0.3347222222222222</v>
      </c>
      <c r="H18" s="296">
        <f t="shared" si="1"/>
        <v>0.37638888888888888</v>
      </c>
      <c r="I18" s="296">
        <f t="shared" si="1"/>
        <v>0.45972222222222214</v>
      </c>
      <c r="J18" s="296">
        <f t="shared" si="1"/>
        <v>0.54305555555555551</v>
      </c>
      <c r="K18" s="296">
        <f t="shared" si="1"/>
        <v>0.58472222222222214</v>
      </c>
      <c r="L18" s="296">
        <f t="shared" si="1"/>
        <v>0.62638888888888888</v>
      </c>
      <c r="M18" s="296">
        <f t="shared" si="1"/>
        <v>0.66805555555555551</v>
      </c>
      <c r="N18" s="296">
        <f t="shared" si="1"/>
        <v>0.70972222222222225</v>
      </c>
      <c r="O18" s="296">
        <f t="shared" si="1"/>
        <v>0.75138888888888888</v>
      </c>
      <c r="P18" s="296">
        <f t="shared" si="1"/>
        <v>0.79305555555555562</v>
      </c>
      <c r="Q18" s="296">
        <f t="shared" si="1"/>
        <v>0.87638888888888899</v>
      </c>
      <c r="R18" s="297">
        <f t="shared" si="1"/>
        <v>0.95972222222222237</v>
      </c>
    </row>
    <row r="19" spans="2:19" x14ac:dyDescent="0.25">
      <c r="B19" s="304">
        <f>'194 - Bez projektu'!B19</f>
        <v>35</v>
      </c>
      <c r="C19" s="383" t="str">
        <f>C8</f>
        <v>Kapušany pri Prešove</v>
      </c>
      <c r="D19" s="295">
        <f>D18+'modelový GVD - trať 194'!$C$20</f>
        <v>0.22118589743589745</v>
      </c>
      <c r="E19" s="296">
        <f>E18+'modelový GVD - trať 194'!$C$20</f>
        <v>0.26285256410256408</v>
      </c>
      <c r="F19" s="296">
        <f>F18+'modelový GVD - trať 194'!$C$20</f>
        <v>0.30451923076923071</v>
      </c>
      <c r="G19" s="296">
        <f>G18+'modelový GVD - trať 194'!$C$20</f>
        <v>0.34618589743589739</v>
      </c>
      <c r="H19" s="296">
        <f>H18+'modelový GVD - trať 194'!$C$20</f>
        <v>0.38785256410256408</v>
      </c>
      <c r="I19" s="296">
        <f>I18+'modelový GVD - trať 194'!$C$20</f>
        <v>0.47118589743589734</v>
      </c>
      <c r="J19" s="296">
        <f>J18+'modelový GVD - trať 194'!$C$20</f>
        <v>0.55451923076923071</v>
      </c>
      <c r="K19" s="296">
        <f>K18+'modelový GVD - trať 194'!$C$20</f>
        <v>0.59618589743589734</v>
      </c>
      <c r="L19" s="296">
        <f>L18+'modelový GVD - trať 194'!$C$20</f>
        <v>0.63785256410256408</v>
      </c>
      <c r="M19" s="296">
        <f>M18+'modelový GVD - trať 194'!$C$20</f>
        <v>0.67951923076923071</v>
      </c>
      <c r="N19" s="296">
        <f>N18+'modelový GVD - trať 194'!$C$20</f>
        <v>0.72118589743589745</v>
      </c>
      <c r="O19" s="296">
        <f>O18+'modelový GVD - trať 194'!$C$20</f>
        <v>0.76285256410256408</v>
      </c>
      <c r="P19" s="296">
        <f>P18+'modelový GVD - trať 194'!$C$20</f>
        <v>0.80451923076923082</v>
      </c>
      <c r="Q19" s="296">
        <f>Q18+'modelový GVD - trať 194'!$C$20</f>
        <v>0.88785256410256419</v>
      </c>
      <c r="R19" s="297">
        <f>R18+'modelový GVD - trať 194'!$C$20</f>
        <v>0.97118589743589756</v>
      </c>
    </row>
    <row r="20" spans="2:19" x14ac:dyDescent="0.25">
      <c r="B20" s="304">
        <f>'194 - Bez projektu'!B20</f>
        <v>0</v>
      </c>
      <c r="C20" s="383" t="str">
        <f>C7</f>
        <v>Kapušany pri Prešove</v>
      </c>
      <c r="D20" s="295">
        <f>D19+'modelový GVD - trať 194'!$C$21</f>
        <v>0.22118589743589745</v>
      </c>
      <c r="E20" s="296">
        <f>E19+'modelový GVD - trať 194'!$C$21</f>
        <v>0.26285256410256408</v>
      </c>
      <c r="F20" s="296">
        <f>F19+'modelový GVD - trať 194'!$C$21</f>
        <v>0.30451923076923071</v>
      </c>
      <c r="G20" s="296">
        <f>G19+'modelový GVD - trať 194'!$C$21</f>
        <v>0.34618589743589739</v>
      </c>
      <c r="H20" s="296">
        <f>H19+'modelový GVD - trať 194'!$C$21</f>
        <v>0.38785256410256408</v>
      </c>
      <c r="I20" s="296">
        <f>I19+'modelový GVD - trať 194'!$C$21</f>
        <v>0.47118589743589734</v>
      </c>
      <c r="J20" s="296">
        <f>J19+'modelový GVD - trať 194'!$C$21</f>
        <v>0.55451923076923071</v>
      </c>
      <c r="K20" s="296">
        <f>K19+'modelový GVD - trať 194'!$C$21</f>
        <v>0.59618589743589734</v>
      </c>
      <c r="L20" s="296">
        <f>L19+'modelový GVD - trať 194'!$C$21</f>
        <v>0.63785256410256408</v>
      </c>
      <c r="M20" s="296">
        <f>M19+'modelový GVD - trať 194'!$C$21</f>
        <v>0.67951923076923071</v>
      </c>
      <c r="N20" s="296">
        <f>N19+'modelový GVD - trať 194'!$C$21</f>
        <v>0.72118589743589745</v>
      </c>
      <c r="O20" s="296">
        <f>O19+'modelový GVD - trať 194'!$C$21</f>
        <v>0.76285256410256408</v>
      </c>
      <c r="P20" s="296">
        <f>P19+'modelový GVD - trať 194'!$C$21</f>
        <v>0.80451923076923082</v>
      </c>
      <c r="Q20" s="296">
        <f>Q19+'modelový GVD - trať 194'!$C$21</f>
        <v>0.88785256410256419</v>
      </c>
      <c r="R20" s="297">
        <f>R19+'modelový GVD - trať 194'!$C$21</f>
        <v>0.97118589743589756</v>
      </c>
    </row>
    <row r="21" spans="2:19" x14ac:dyDescent="0.25">
      <c r="B21" s="304">
        <f>'194 - Bez projektu'!B21</f>
        <v>41</v>
      </c>
      <c r="C21" s="383" t="str">
        <f>C6</f>
        <v>Šarišské Lúky</v>
      </c>
      <c r="D21" s="306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8"/>
    </row>
    <row r="22" spans="2:19" x14ac:dyDescent="0.25">
      <c r="B22" s="304">
        <f>'194 - Bez projektu'!B22</f>
        <v>0</v>
      </c>
      <c r="C22" s="383" t="str">
        <f>C5</f>
        <v>Šarišské Lúky</v>
      </c>
      <c r="D22" s="306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</row>
    <row r="23" spans="2:19" ht="15.75" thickBot="1" x14ac:dyDescent="0.3">
      <c r="B23" s="309">
        <f>'194 - Bez projektu'!B23</f>
        <v>45</v>
      </c>
      <c r="C23" s="384" t="str">
        <f>C4</f>
        <v>Prešov</v>
      </c>
      <c r="D23" s="348">
        <f>D20+'modelový GVD - trať 194'!$C$22</f>
        <v>0.23194444444444445</v>
      </c>
      <c r="E23" s="349">
        <f>E20+'modelový GVD - trať 194'!$C$22</f>
        <v>0.27361111111111108</v>
      </c>
      <c r="F23" s="349">
        <f>F20+'modelový GVD - trať 194'!$C$22</f>
        <v>0.31527777777777771</v>
      </c>
      <c r="G23" s="349">
        <f>G20+'modelový GVD - trať 194'!$C$22</f>
        <v>0.3569444444444444</v>
      </c>
      <c r="H23" s="349">
        <f>H20+'modelový GVD - trať 194'!$C$22</f>
        <v>0.39861111111111108</v>
      </c>
      <c r="I23" s="349">
        <f>I20+'modelový GVD - trať 194'!$C$22</f>
        <v>0.48194444444444434</v>
      </c>
      <c r="J23" s="349">
        <f>J20+'modelový GVD - trať 194'!$C$22</f>
        <v>0.56527777777777777</v>
      </c>
      <c r="K23" s="349">
        <f>K20+'modelový GVD - trať 194'!$C$22</f>
        <v>0.60694444444444429</v>
      </c>
      <c r="L23" s="349">
        <f>L20+'modelový GVD - trať 194'!$C$22</f>
        <v>0.64861111111111103</v>
      </c>
      <c r="M23" s="349">
        <f>M20+'modelový GVD - trať 194'!$C$22</f>
        <v>0.69027777777777777</v>
      </c>
      <c r="N23" s="349">
        <f>N20+'modelový GVD - trať 194'!$C$22</f>
        <v>0.73194444444444451</v>
      </c>
      <c r="O23" s="349">
        <f>O20+'modelový GVD - trať 194'!$C$22</f>
        <v>0.77361111111111103</v>
      </c>
      <c r="P23" s="349">
        <f>P20+'modelový GVD - trať 194'!$C$22</f>
        <v>0.81527777777777777</v>
      </c>
      <c r="Q23" s="349">
        <f>Q20+'modelový GVD - trať 194'!$C$22</f>
        <v>0.89861111111111125</v>
      </c>
      <c r="R23" s="350">
        <f>R20+'modelový GVD - trať 194'!$C$22</f>
        <v>0.98194444444444451</v>
      </c>
      <c r="S23" s="301"/>
    </row>
    <row r="25" spans="2:19" x14ac:dyDescent="0.25">
      <c r="D25" s="275"/>
      <c r="E25" s="275"/>
      <c r="F25" s="275"/>
      <c r="G25" s="275"/>
      <c r="H25" s="275"/>
      <c r="I25" s="275"/>
    </row>
  </sheetData>
  <mergeCells count="2">
    <mergeCell ref="B2:C2"/>
    <mergeCell ref="B14:C1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"/>
  <sheetViews>
    <sheetView workbookViewId="0">
      <selection activeCell="K20" sqref="K20"/>
    </sheetView>
  </sheetViews>
  <sheetFormatPr defaultRowHeight="15" x14ac:dyDescent="0.25"/>
  <cols>
    <col min="1" max="16384" width="9.140625" style="245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K63"/>
  <sheetViews>
    <sheetView topLeftCell="A25" zoomScale="80" zoomScaleNormal="80" workbookViewId="0">
      <selection activeCell="B57" sqref="B57"/>
    </sheetView>
  </sheetViews>
  <sheetFormatPr defaultRowHeight="15" x14ac:dyDescent="0.25"/>
  <cols>
    <col min="1" max="1" width="1.85546875" style="245" customWidth="1"/>
    <col min="2" max="2" width="35.7109375" style="245" customWidth="1"/>
    <col min="3" max="6" width="9.140625" style="245"/>
    <col min="7" max="7" width="9.140625" style="245" customWidth="1"/>
    <col min="8" max="9" width="9.140625" style="245"/>
    <col min="10" max="10" width="28.5703125" style="245" customWidth="1"/>
    <col min="11" max="16384" width="9.140625" style="245"/>
  </cols>
  <sheetData>
    <row r="1" spans="2:11" x14ac:dyDescent="0.25">
      <c r="B1" s="312" t="s">
        <v>140</v>
      </c>
    </row>
    <row r="3" spans="2:11" x14ac:dyDescent="0.25">
      <c r="B3" s="313"/>
      <c r="D3" s="245" t="s">
        <v>141</v>
      </c>
      <c r="F3" s="245" t="s">
        <v>142</v>
      </c>
      <c r="G3" s="245" t="s">
        <v>143</v>
      </c>
    </row>
    <row r="4" spans="2:11" x14ac:dyDescent="0.25">
      <c r="B4" s="245" t="s">
        <v>32</v>
      </c>
      <c r="C4" s="245" t="s">
        <v>144</v>
      </c>
      <c r="D4" s="314">
        <v>0.19444444444444445</v>
      </c>
      <c r="F4" s="314">
        <f>F5+G4</f>
        <v>0.30486111111111103</v>
      </c>
      <c r="G4" s="266">
        <v>6.5972222222222265E-3</v>
      </c>
      <c r="I4" s="266"/>
    </row>
    <row r="5" spans="2:11" x14ac:dyDescent="0.25">
      <c r="B5" s="245" t="s">
        <v>30</v>
      </c>
      <c r="C5" s="245" t="s">
        <v>145</v>
      </c>
      <c r="D5" s="314">
        <f>D4+"0:9:30"</f>
        <v>0.20104166666666667</v>
      </c>
      <c r="F5" s="314">
        <f>F6+G5</f>
        <v>0.29826388888888877</v>
      </c>
      <c r="G5" s="266">
        <v>6.9444444444444198E-4</v>
      </c>
      <c r="I5" s="266"/>
    </row>
    <row r="6" spans="2:11" x14ac:dyDescent="0.25">
      <c r="B6" s="245" t="s">
        <v>30</v>
      </c>
      <c r="C6" s="245" t="s">
        <v>144</v>
      </c>
      <c r="D6" s="314">
        <f>D5+"0:1:0"</f>
        <v>0.20173611111111112</v>
      </c>
      <c r="F6" s="314">
        <f>F7+G6</f>
        <v>0.29756944444444433</v>
      </c>
      <c r="G6" s="266">
        <v>5.5555555555555636E-3</v>
      </c>
      <c r="I6" s="266"/>
    </row>
    <row r="7" spans="2:11" x14ac:dyDescent="0.25">
      <c r="B7" s="245" t="s">
        <v>29</v>
      </c>
      <c r="C7" s="245" t="s">
        <v>145</v>
      </c>
      <c r="D7" s="314">
        <f>D6+"0:8:0"</f>
        <v>0.20729166666666668</v>
      </c>
      <c r="F7" s="314">
        <f>F8+"0:1"</f>
        <v>0.2920138888888888</v>
      </c>
      <c r="G7" s="266">
        <v>1.388888888888884E-3</v>
      </c>
      <c r="I7" s="266"/>
    </row>
    <row r="8" spans="2:11" x14ac:dyDescent="0.25">
      <c r="B8" s="245" t="s">
        <v>29</v>
      </c>
      <c r="C8" s="245" t="s">
        <v>144</v>
      </c>
      <c r="D8" s="314">
        <f>D7+"0:2:0"</f>
        <v>0.20868055555555556</v>
      </c>
      <c r="F8" s="314">
        <f t="shared" ref="F8:F18" si="0">F9+G8</f>
        <v>0.29131944444444435</v>
      </c>
      <c r="G8" s="266">
        <v>6.5972222222222265E-3</v>
      </c>
      <c r="I8" s="266"/>
    </row>
    <row r="9" spans="2:11" x14ac:dyDescent="0.25">
      <c r="B9" s="315" t="s">
        <v>11</v>
      </c>
      <c r="C9" s="315" t="s">
        <v>145</v>
      </c>
      <c r="D9" s="316">
        <f>D8+"0:9:30"</f>
        <v>0.21527777777777779</v>
      </c>
      <c r="E9" s="315"/>
      <c r="F9" s="316">
        <f t="shared" si="0"/>
        <v>0.2847222222222221</v>
      </c>
      <c r="G9" s="266">
        <v>2.0833333333333259E-3</v>
      </c>
      <c r="I9" s="266"/>
    </row>
    <row r="10" spans="2:11" x14ac:dyDescent="0.25">
      <c r="B10" s="245" t="s">
        <v>11</v>
      </c>
      <c r="C10" s="245" t="s">
        <v>144</v>
      </c>
      <c r="D10" s="314">
        <f>D9+"0:2:0"</f>
        <v>0.21666666666666667</v>
      </c>
      <c r="F10" s="314">
        <f t="shared" si="0"/>
        <v>0.28263888888888877</v>
      </c>
      <c r="G10" s="266">
        <v>1.1111111111111099E-2</v>
      </c>
      <c r="I10" s="266"/>
    </row>
    <row r="11" spans="2:11" x14ac:dyDescent="0.25">
      <c r="B11" s="245" t="s">
        <v>23</v>
      </c>
      <c r="C11" s="245" t="s">
        <v>145</v>
      </c>
      <c r="D11" s="314">
        <f>D10+"0:17:0"</f>
        <v>0.22847222222222224</v>
      </c>
      <c r="F11" s="314">
        <f t="shared" si="0"/>
        <v>0.2715277777777777</v>
      </c>
      <c r="G11" s="266">
        <v>6.9444444444444198E-4</v>
      </c>
      <c r="I11" s="266"/>
      <c r="J11" s="317" t="s">
        <v>146</v>
      </c>
      <c r="K11" s="314">
        <f>F10-F21</f>
        <v>3.6111111111110983E-2</v>
      </c>
    </row>
    <row r="12" spans="2:11" x14ac:dyDescent="0.25">
      <c r="B12" s="245" t="s">
        <v>23</v>
      </c>
      <c r="C12" s="245" t="s">
        <v>144</v>
      </c>
      <c r="D12" s="314">
        <f>D11+"0:2:0"</f>
        <v>0.22986111111111113</v>
      </c>
      <c r="F12" s="314">
        <f t="shared" si="0"/>
        <v>0.27083333333333326</v>
      </c>
      <c r="G12" s="266">
        <v>3.8194444444444309E-3</v>
      </c>
      <c r="I12" s="266"/>
      <c r="J12" s="317" t="s">
        <v>147</v>
      </c>
      <c r="K12" s="314">
        <f>D21-D10</f>
        <v>3.6805555555555536E-2</v>
      </c>
    </row>
    <row r="13" spans="2:11" x14ac:dyDescent="0.25">
      <c r="B13" s="245" t="s">
        <v>148</v>
      </c>
      <c r="C13" s="245" t="s">
        <v>145</v>
      </c>
      <c r="D13" s="314">
        <f>D12+"0:5:30"</f>
        <v>0.23368055555555556</v>
      </c>
      <c r="F13" s="314">
        <f t="shared" si="0"/>
        <v>0.26701388888888883</v>
      </c>
      <c r="G13" s="266">
        <v>3.4722222222222099E-4</v>
      </c>
      <c r="I13" s="266"/>
      <c r="J13" s="317" t="s">
        <v>149</v>
      </c>
      <c r="K13" s="314">
        <f>F4-F9</f>
        <v>2.0138888888888928E-2</v>
      </c>
    </row>
    <row r="14" spans="2:11" x14ac:dyDescent="0.25">
      <c r="B14" s="245" t="s">
        <v>148</v>
      </c>
      <c r="C14" s="245" t="s">
        <v>144</v>
      </c>
      <c r="D14" s="314">
        <f>D13+"0:0:30"</f>
        <v>0.23402777777777778</v>
      </c>
      <c r="F14" s="314">
        <f t="shared" si="0"/>
        <v>0.26666666666666661</v>
      </c>
      <c r="G14" s="266">
        <v>7.9861111111111105E-3</v>
      </c>
      <c r="I14" s="266"/>
      <c r="J14" s="317" t="s">
        <v>150</v>
      </c>
      <c r="K14" s="314">
        <f>D9-D4</f>
        <v>2.0833333333333343E-2</v>
      </c>
    </row>
    <row r="15" spans="2:11" x14ac:dyDescent="0.25">
      <c r="B15" s="245" t="s">
        <v>18</v>
      </c>
      <c r="C15" s="245" t="s">
        <v>145</v>
      </c>
      <c r="D15" s="314">
        <f>D14+"0:11:30"</f>
        <v>0.24201388888888889</v>
      </c>
      <c r="F15" s="314">
        <f t="shared" si="0"/>
        <v>0.25868055555555552</v>
      </c>
      <c r="G15" s="266">
        <v>3.4722222222222099E-4</v>
      </c>
      <c r="I15" s="266"/>
    </row>
    <row r="16" spans="2:11" x14ac:dyDescent="0.25">
      <c r="B16" s="245" t="s">
        <v>18</v>
      </c>
      <c r="C16" s="245" t="s">
        <v>144</v>
      </c>
      <c r="D16" s="314">
        <f>D15+"0:0:30"</f>
        <v>0.24236111111111111</v>
      </c>
      <c r="F16" s="314">
        <f t="shared" si="0"/>
        <v>0.2583333333333333</v>
      </c>
      <c r="G16" s="266">
        <v>4.1666666666666796E-3</v>
      </c>
      <c r="I16" s="266"/>
    </row>
    <row r="17" spans="2:10" x14ac:dyDescent="0.25">
      <c r="B17" s="245" t="s">
        <v>16</v>
      </c>
      <c r="C17" s="245" t="s">
        <v>145</v>
      </c>
      <c r="D17" s="314">
        <f>D16+"0:6:0"</f>
        <v>0.24652777777777779</v>
      </c>
      <c r="F17" s="314">
        <f t="shared" si="0"/>
        <v>0.25416666666666665</v>
      </c>
      <c r="G17" s="266">
        <v>3.4722222222222224E-4</v>
      </c>
      <c r="I17" s="266"/>
    </row>
    <row r="18" spans="2:10" x14ac:dyDescent="0.25">
      <c r="B18" s="245" t="s">
        <v>16</v>
      </c>
      <c r="C18" s="245" t="s">
        <v>144</v>
      </c>
      <c r="D18" s="314">
        <f>D17+"0:0:30"</f>
        <v>0.24687500000000001</v>
      </c>
      <c r="F18" s="314">
        <f t="shared" si="0"/>
        <v>0.25381944444444443</v>
      </c>
      <c r="G18" s="266">
        <v>3.1249999999999889E-3</v>
      </c>
      <c r="I18" s="266"/>
      <c r="J18" s="314"/>
    </row>
    <row r="19" spans="2:10" x14ac:dyDescent="0.25">
      <c r="B19" s="245" t="s">
        <v>15</v>
      </c>
      <c r="C19" s="245" t="s">
        <v>145</v>
      </c>
      <c r="D19" s="314">
        <f>D18+"0:4:30"</f>
        <v>0.25</v>
      </c>
      <c r="F19" s="314">
        <f>F20+"0:1:30"</f>
        <v>0.25069444444444444</v>
      </c>
      <c r="G19" s="266">
        <v>6.9444444444446973E-4</v>
      </c>
      <c r="I19" s="266"/>
    </row>
    <row r="20" spans="2:10" x14ac:dyDescent="0.25">
      <c r="B20" s="245" t="s">
        <v>15</v>
      </c>
      <c r="C20" s="245" t="s">
        <v>144</v>
      </c>
      <c r="D20" s="314">
        <f>D19+"0:1:0"</f>
        <v>0.25069444444444444</v>
      </c>
      <c r="F20" s="314">
        <f>F21+"0:4:30"</f>
        <v>0.24965277777777778</v>
      </c>
      <c r="G20" s="266">
        <v>2.4305555555555469E-3</v>
      </c>
      <c r="I20" s="266"/>
    </row>
    <row r="21" spans="2:10" x14ac:dyDescent="0.25">
      <c r="B21" s="245" t="s">
        <v>10</v>
      </c>
      <c r="C21" s="245" t="s">
        <v>145</v>
      </c>
      <c r="D21" s="314">
        <f>D20+"0:4"</f>
        <v>0.25347222222222221</v>
      </c>
      <c r="F21" s="314">
        <v>0.24652777777777779</v>
      </c>
      <c r="G21" s="266"/>
      <c r="I21" s="266"/>
    </row>
    <row r="23" spans="2:10" x14ac:dyDescent="0.25">
      <c r="D23" s="314"/>
      <c r="F23" s="314"/>
    </row>
    <row r="24" spans="2:10" ht="15.75" thickBot="1" x14ac:dyDescent="0.3">
      <c r="D24" s="314"/>
    </row>
    <row r="25" spans="2:10" ht="15.75" thickBot="1" x14ac:dyDescent="0.3">
      <c r="B25" s="396" t="s">
        <v>151</v>
      </c>
      <c r="C25" s="397"/>
      <c r="D25" s="314"/>
    </row>
    <row r="26" spans="2:10" x14ac:dyDescent="0.25">
      <c r="B26" s="318" t="s">
        <v>10</v>
      </c>
      <c r="C26" s="319">
        <v>0</v>
      </c>
      <c r="D26" s="314"/>
    </row>
    <row r="27" spans="2:10" x14ac:dyDescent="0.25">
      <c r="B27" s="318" t="s">
        <v>15</v>
      </c>
      <c r="C27" s="319">
        <f>F20-F21</f>
        <v>3.1249999999999889E-3</v>
      </c>
      <c r="D27" s="314"/>
    </row>
    <row r="28" spans="2:10" x14ac:dyDescent="0.25">
      <c r="B28" s="318" t="s">
        <v>15</v>
      </c>
      <c r="C28" s="319">
        <f>F19-F20</f>
        <v>1.041666666666663E-3</v>
      </c>
      <c r="D28" s="314"/>
    </row>
    <row r="29" spans="2:10" x14ac:dyDescent="0.25">
      <c r="B29" s="318" t="s">
        <v>16</v>
      </c>
      <c r="C29" s="319">
        <f>F18-F19</f>
        <v>3.1249999999999889E-3</v>
      </c>
      <c r="D29" s="314"/>
    </row>
    <row r="30" spans="2:10" x14ac:dyDescent="0.25">
      <c r="B30" s="318" t="s">
        <v>16</v>
      </c>
      <c r="C30" s="319">
        <f>F17-F18</f>
        <v>3.4722222222222099E-4</v>
      </c>
      <c r="D30" s="314"/>
    </row>
    <row r="31" spans="2:10" x14ac:dyDescent="0.25">
      <c r="B31" s="318" t="s">
        <v>18</v>
      </c>
      <c r="C31" s="319">
        <f>F16-F17</f>
        <v>4.1666666666666519E-3</v>
      </c>
      <c r="D31" s="314"/>
    </row>
    <row r="32" spans="2:10" x14ac:dyDescent="0.25">
      <c r="B32" s="318" t="s">
        <v>18</v>
      </c>
      <c r="C32" s="319">
        <f>F15-F16</f>
        <v>3.4722222222222099E-4</v>
      </c>
      <c r="D32" s="314"/>
    </row>
    <row r="33" spans="2:4" x14ac:dyDescent="0.25">
      <c r="B33" s="318" t="s">
        <v>148</v>
      </c>
      <c r="C33" s="319">
        <f>F14-F15</f>
        <v>7.9861111111110827E-3</v>
      </c>
      <c r="D33" s="314"/>
    </row>
    <row r="34" spans="2:4" x14ac:dyDescent="0.25">
      <c r="B34" s="318" t="s">
        <v>148</v>
      </c>
      <c r="C34" s="319">
        <f>F13-F14</f>
        <v>3.4722222222222099E-4</v>
      </c>
      <c r="D34" s="314"/>
    </row>
    <row r="35" spans="2:4" x14ac:dyDescent="0.25">
      <c r="B35" s="318" t="s">
        <v>23</v>
      </c>
      <c r="C35" s="319">
        <f>F12-F13</f>
        <v>3.8194444444444309E-3</v>
      </c>
      <c r="D35" s="314"/>
    </row>
    <row r="36" spans="2:4" x14ac:dyDescent="0.25">
      <c r="B36" s="318" t="s">
        <v>23</v>
      </c>
      <c r="C36" s="319">
        <f>F11-F12</f>
        <v>6.9444444444444198E-4</v>
      </c>
      <c r="D36" s="314"/>
    </row>
    <row r="37" spans="2:4" x14ac:dyDescent="0.25">
      <c r="B37" s="318" t="s">
        <v>11</v>
      </c>
      <c r="C37" s="319">
        <f>F10-F11</f>
        <v>1.1111111111111072E-2</v>
      </c>
      <c r="D37" s="314"/>
    </row>
    <row r="38" spans="2:4" x14ac:dyDescent="0.25">
      <c r="B38" s="318" t="s">
        <v>11</v>
      </c>
      <c r="C38" s="319">
        <f>F9-F10</f>
        <v>2.0833333333333259E-3</v>
      </c>
      <c r="D38" s="314"/>
    </row>
    <row r="39" spans="2:4" x14ac:dyDescent="0.25">
      <c r="B39" s="318" t="s">
        <v>29</v>
      </c>
      <c r="C39" s="319">
        <f>F8-F9</f>
        <v>6.5972222222222543E-3</v>
      </c>
      <c r="D39" s="314"/>
    </row>
    <row r="40" spans="2:4" x14ac:dyDescent="0.25">
      <c r="B40" s="318" t="s">
        <v>29</v>
      </c>
      <c r="C40" s="319">
        <f>F7-F8</f>
        <v>6.9444444444444198E-4</v>
      </c>
      <c r="D40" s="314"/>
    </row>
    <row r="41" spans="2:4" x14ac:dyDescent="0.25">
      <c r="B41" s="318" t="s">
        <v>30</v>
      </c>
      <c r="C41" s="319">
        <f>F6-F7</f>
        <v>5.5555555555555358E-3</v>
      </c>
      <c r="D41" s="314"/>
    </row>
    <row r="42" spans="2:4" x14ac:dyDescent="0.25">
      <c r="B42" s="318" t="s">
        <v>30</v>
      </c>
      <c r="C42" s="319">
        <f>F5-F6</f>
        <v>6.9444444444444198E-4</v>
      </c>
    </row>
    <row r="43" spans="2:4" ht="15.75" thickBot="1" x14ac:dyDescent="0.3">
      <c r="B43" s="278" t="s">
        <v>32</v>
      </c>
      <c r="C43" s="320">
        <f>F4-F5</f>
        <v>6.5972222222222543E-3</v>
      </c>
    </row>
    <row r="44" spans="2:4" ht="15.75" thickBot="1" x14ac:dyDescent="0.3"/>
    <row r="45" spans="2:4" ht="15.75" thickBot="1" x14ac:dyDescent="0.3">
      <c r="B45" s="396" t="s">
        <v>152</v>
      </c>
      <c r="C45" s="397"/>
    </row>
    <row r="46" spans="2:4" x14ac:dyDescent="0.25">
      <c r="B46" s="318" t="str">
        <f>B4</f>
        <v>Humenné</v>
      </c>
      <c r="C46" s="319">
        <v>0</v>
      </c>
    </row>
    <row r="47" spans="2:4" x14ac:dyDescent="0.25">
      <c r="B47" s="318" t="str">
        <f t="shared" ref="B47:B62" si="1">B5</f>
        <v>Strážske</v>
      </c>
      <c r="C47" s="319">
        <f>D5-D4</f>
        <v>6.5972222222222265E-3</v>
      </c>
    </row>
    <row r="48" spans="2:4" x14ac:dyDescent="0.25">
      <c r="B48" s="318" t="str">
        <f t="shared" si="1"/>
        <v>Strážske</v>
      </c>
      <c r="C48" s="319">
        <f t="shared" ref="C48:C63" si="2">D6-D5</f>
        <v>6.9444444444444198E-4</v>
      </c>
    </row>
    <row r="49" spans="2:3" x14ac:dyDescent="0.25">
      <c r="B49" s="318" t="str">
        <f t="shared" si="1"/>
        <v>Nižný Hrabovec</v>
      </c>
      <c r="C49" s="319">
        <f t="shared" si="2"/>
        <v>5.5555555555555636E-3</v>
      </c>
    </row>
    <row r="50" spans="2:3" x14ac:dyDescent="0.25">
      <c r="B50" s="318" t="str">
        <f t="shared" si="1"/>
        <v>Nižný Hrabovec</v>
      </c>
      <c r="C50" s="319">
        <f t="shared" si="2"/>
        <v>1.388888888888884E-3</v>
      </c>
    </row>
    <row r="51" spans="2:3" x14ac:dyDescent="0.25">
      <c r="B51" s="318" t="str">
        <f t="shared" si="1"/>
        <v>Vranov nad Topľou</v>
      </c>
      <c r="C51" s="319">
        <f t="shared" si="2"/>
        <v>6.5972222222222265E-3</v>
      </c>
    </row>
    <row r="52" spans="2:3" x14ac:dyDescent="0.25">
      <c r="B52" s="318" t="str">
        <f t="shared" si="1"/>
        <v>Vranov nad Topľou</v>
      </c>
      <c r="C52" s="319">
        <f t="shared" si="2"/>
        <v>1.388888888888884E-3</v>
      </c>
    </row>
    <row r="53" spans="2:3" x14ac:dyDescent="0.25">
      <c r="B53" s="318" t="str">
        <f t="shared" si="1"/>
        <v>Čierne nad Topľou</v>
      </c>
      <c r="C53" s="319">
        <f t="shared" si="2"/>
        <v>1.1805555555555569E-2</v>
      </c>
    </row>
    <row r="54" spans="2:3" x14ac:dyDescent="0.25">
      <c r="B54" s="318" t="str">
        <f t="shared" si="1"/>
        <v>Čierne nad Topľou</v>
      </c>
      <c r="C54" s="319">
        <f t="shared" si="2"/>
        <v>1.388888888888884E-3</v>
      </c>
    </row>
    <row r="55" spans="2:3" x14ac:dyDescent="0.25">
      <c r="B55" s="318" t="str">
        <f t="shared" si="1"/>
        <v xml:space="preserve">Hanušovce nad Topľou </v>
      </c>
      <c r="C55" s="319">
        <f t="shared" si="2"/>
        <v>3.8194444444444309E-3</v>
      </c>
    </row>
    <row r="56" spans="2:3" x14ac:dyDescent="0.25">
      <c r="B56" s="318" t="str">
        <f t="shared" si="1"/>
        <v xml:space="preserve">Hanušovce nad Topľou </v>
      </c>
      <c r="C56" s="319">
        <f t="shared" si="2"/>
        <v>3.4722222222222099E-4</v>
      </c>
    </row>
    <row r="57" spans="2:3" x14ac:dyDescent="0.25">
      <c r="B57" s="318" t="str">
        <f t="shared" si="1"/>
        <v>Lipníky</v>
      </c>
      <c r="C57" s="319">
        <f t="shared" si="2"/>
        <v>7.9861111111111105E-3</v>
      </c>
    </row>
    <row r="58" spans="2:3" x14ac:dyDescent="0.25">
      <c r="B58" s="318" t="str">
        <f t="shared" si="1"/>
        <v>Lipníky</v>
      </c>
      <c r="C58" s="319">
        <f t="shared" si="2"/>
        <v>3.4722222222222099E-4</v>
      </c>
    </row>
    <row r="59" spans="2:3" x14ac:dyDescent="0.25">
      <c r="B59" s="318" t="str">
        <f>B17</f>
        <v>Kapušany pri Prešove</v>
      </c>
      <c r="C59" s="319">
        <f t="shared" si="2"/>
        <v>4.1666666666666796E-3</v>
      </c>
    </row>
    <row r="60" spans="2:3" x14ac:dyDescent="0.25">
      <c r="B60" s="318" t="str">
        <f t="shared" si="1"/>
        <v>Kapušany pri Prešove</v>
      </c>
      <c r="C60" s="319">
        <f t="shared" si="2"/>
        <v>3.4722222222222099E-4</v>
      </c>
    </row>
    <row r="61" spans="2:3" x14ac:dyDescent="0.25">
      <c r="B61" s="318" t="str">
        <f t="shared" si="1"/>
        <v>Šarišské Lúky</v>
      </c>
      <c r="C61" s="319">
        <f t="shared" si="2"/>
        <v>3.1249999999999889E-3</v>
      </c>
    </row>
    <row r="62" spans="2:3" x14ac:dyDescent="0.25">
      <c r="B62" s="318" t="str">
        <f t="shared" si="1"/>
        <v>Šarišské Lúky</v>
      </c>
      <c r="C62" s="319">
        <f t="shared" si="2"/>
        <v>6.9444444444444198E-4</v>
      </c>
    </row>
    <row r="63" spans="2:3" ht="15.75" thickBot="1" x14ac:dyDescent="0.3">
      <c r="B63" s="278" t="str">
        <f>B21</f>
        <v>Prešov</v>
      </c>
      <c r="C63" s="320">
        <f t="shared" si="2"/>
        <v>2.7777777777777679E-3</v>
      </c>
    </row>
  </sheetData>
  <mergeCells count="2">
    <mergeCell ref="B25:C25"/>
    <mergeCell ref="B45:C4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AJ36"/>
  <sheetViews>
    <sheetView topLeftCell="A7" zoomScale="80" zoomScaleNormal="80" workbookViewId="0">
      <selection activeCell="F35" sqref="F35"/>
    </sheetView>
  </sheetViews>
  <sheetFormatPr defaultRowHeight="15" x14ac:dyDescent="0.25"/>
  <cols>
    <col min="1" max="1" width="2.85546875" style="245" customWidth="1"/>
    <col min="2" max="2" width="31" style="245" customWidth="1"/>
    <col min="3" max="16384" width="9.140625" style="245"/>
  </cols>
  <sheetData>
    <row r="2" spans="2:20" x14ac:dyDescent="0.25">
      <c r="B2" s="321" t="s">
        <v>153</v>
      </c>
    </row>
    <row r="3" spans="2:20" x14ac:dyDescent="0.25">
      <c r="B3" s="322" t="s">
        <v>154</v>
      </c>
    </row>
    <row r="4" spans="2:20" x14ac:dyDescent="0.25">
      <c r="B4" s="323" t="s">
        <v>155</v>
      </c>
      <c r="E4" s="275"/>
    </row>
    <row r="5" spans="2:20" x14ac:dyDescent="0.25">
      <c r="B5" s="324" t="s">
        <v>156</v>
      </c>
      <c r="E5" s="275"/>
    </row>
    <row r="6" spans="2:20" x14ac:dyDescent="0.25">
      <c r="B6" s="325" t="s">
        <v>157</v>
      </c>
      <c r="E6" s="275"/>
    </row>
    <row r="9" spans="2:20" x14ac:dyDescent="0.25">
      <c r="B9" s="326" t="s">
        <v>158</v>
      </c>
      <c r="C9" s="326" t="s">
        <v>159</v>
      </c>
      <c r="D9" s="327" t="s">
        <v>64</v>
      </c>
      <c r="E9" s="327" t="s">
        <v>160</v>
      </c>
    </row>
    <row r="10" spans="2:20" x14ac:dyDescent="0.25">
      <c r="B10" s="245" t="s">
        <v>161</v>
      </c>
      <c r="C10" s="245" t="s">
        <v>162</v>
      </c>
      <c r="D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</row>
    <row r="11" spans="2:20" x14ac:dyDescent="0.25">
      <c r="B11" s="245" t="s">
        <v>163</v>
      </c>
      <c r="C11" s="328">
        <v>861</v>
      </c>
      <c r="D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</row>
    <row r="12" spans="2:20" x14ac:dyDescent="0.25">
      <c r="C12" s="329" t="s">
        <v>164</v>
      </c>
      <c r="D12" s="275"/>
      <c r="F12" s="275"/>
      <c r="G12" s="275"/>
      <c r="H12" s="275"/>
      <c r="I12" s="275"/>
      <c r="J12" s="275"/>
      <c r="K12" s="275"/>
      <c r="M12" s="275"/>
      <c r="N12" s="275"/>
      <c r="O12" s="275"/>
    </row>
    <row r="13" spans="2:20" x14ac:dyDescent="0.25">
      <c r="B13" s="245" t="s">
        <v>165</v>
      </c>
      <c r="C13" s="330" t="s">
        <v>166</v>
      </c>
      <c r="D13" s="275"/>
      <c r="F13" s="275"/>
      <c r="G13" s="275"/>
      <c r="H13" s="275"/>
      <c r="I13" s="275"/>
      <c r="J13" s="275"/>
      <c r="K13" s="275"/>
      <c r="M13" s="275"/>
      <c r="N13" s="275"/>
      <c r="O13" s="275"/>
    </row>
    <row r="14" spans="2:20" x14ac:dyDescent="0.25">
      <c r="B14" s="265"/>
      <c r="C14" s="331"/>
      <c r="D14" s="332"/>
      <c r="E14" s="333"/>
      <c r="F14" s="332"/>
      <c r="G14" s="333"/>
      <c r="H14" s="333"/>
      <c r="I14" s="333"/>
      <c r="J14" s="333"/>
      <c r="K14" s="332"/>
      <c r="L14" s="333"/>
      <c r="M14" s="333"/>
      <c r="N14" s="334"/>
      <c r="O14" s="333"/>
      <c r="P14" s="333"/>
      <c r="Q14" s="333"/>
      <c r="R14" s="332"/>
      <c r="S14" s="332"/>
      <c r="T14" s="332"/>
    </row>
    <row r="15" spans="2:20" x14ac:dyDescent="0.25">
      <c r="B15" s="335" t="s">
        <v>10</v>
      </c>
      <c r="C15" s="336" t="s">
        <v>144</v>
      </c>
      <c r="D15" s="332"/>
      <c r="E15" s="337">
        <v>0.16319444444444445</v>
      </c>
      <c r="F15" s="333">
        <v>0.20486111111111113</v>
      </c>
      <c r="G15" s="337">
        <v>0.24652777777777779</v>
      </c>
      <c r="H15" s="333">
        <v>0.28819444444444448</v>
      </c>
      <c r="I15" s="333">
        <v>0.37152777777777773</v>
      </c>
      <c r="J15" s="333">
        <v>0.4548611111111111</v>
      </c>
      <c r="K15" s="332"/>
      <c r="L15" s="333">
        <v>0.53819444444444442</v>
      </c>
      <c r="M15" s="337">
        <v>0.57986111111111105</v>
      </c>
      <c r="N15" s="333">
        <v>0.62152777777777779</v>
      </c>
      <c r="O15" s="337">
        <v>0.66319444444444442</v>
      </c>
      <c r="P15" s="333">
        <v>0.70486111111111116</v>
      </c>
      <c r="Q15" s="337">
        <v>0.74652777777777779</v>
      </c>
      <c r="R15" s="333">
        <v>0.78819444444444453</v>
      </c>
      <c r="S15" s="333">
        <v>0.87152777777777779</v>
      </c>
      <c r="T15" s="333">
        <v>0.95486111111111116</v>
      </c>
    </row>
    <row r="16" spans="2:20" x14ac:dyDescent="0.25">
      <c r="B16" s="261" t="s">
        <v>167</v>
      </c>
      <c r="C16" s="315" t="s">
        <v>145</v>
      </c>
      <c r="D16" s="338"/>
      <c r="E16" s="339">
        <f t="shared" ref="E16:J16" si="0">E15+1/24</f>
        <v>0.2048611111111111</v>
      </c>
      <c r="F16" s="340">
        <f>F15+1/24</f>
        <v>0.24652777777777779</v>
      </c>
      <c r="G16" s="339">
        <f t="shared" si="0"/>
        <v>0.28819444444444448</v>
      </c>
      <c r="H16" s="340">
        <f t="shared" si="0"/>
        <v>0.32986111111111116</v>
      </c>
      <c r="I16" s="340">
        <f t="shared" si="0"/>
        <v>0.41319444444444442</v>
      </c>
      <c r="J16" s="340">
        <f t="shared" si="0"/>
        <v>0.49652777777777779</v>
      </c>
      <c r="K16" s="338"/>
      <c r="L16" s="340">
        <f t="shared" ref="L16:T16" si="1">L15+1/24</f>
        <v>0.57986111111111105</v>
      </c>
      <c r="M16" s="339">
        <f t="shared" si="1"/>
        <v>0.62152777777777768</v>
      </c>
      <c r="N16" s="340">
        <f t="shared" si="1"/>
        <v>0.66319444444444442</v>
      </c>
      <c r="O16" s="339">
        <f t="shared" si="1"/>
        <v>0.70486111111111105</v>
      </c>
      <c r="P16" s="340">
        <f t="shared" si="1"/>
        <v>0.74652777777777779</v>
      </c>
      <c r="Q16" s="339">
        <f t="shared" si="1"/>
        <v>0.78819444444444442</v>
      </c>
      <c r="R16" s="340">
        <f t="shared" si="1"/>
        <v>0.82986111111111116</v>
      </c>
      <c r="S16" s="340">
        <f t="shared" si="1"/>
        <v>0.91319444444444442</v>
      </c>
      <c r="T16" s="340">
        <f t="shared" si="1"/>
        <v>0.99652777777777779</v>
      </c>
    </row>
    <row r="17" spans="2:36" x14ac:dyDescent="0.25">
      <c r="B17" s="341"/>
      <c r="C17" s="245" t="s">
        <v>144</v>
      </c>
      <c r="D17" s="342"/>
      <c r="E17" s="343">
        <v>0.20902777777777778</v>
      </c>
      <c r="F17" s="344">
        <f>E17+1/24</f>
        <v>0.25069444444444444</v>
      </c>
      <c r="G17" s="343">
        <f>F17+1/24</f>
        <v>0.29236111111111113</v>
      </c>
      <c r="H17" s="344">
        <f>F17+1/12</f>
        <v>0.33402777777777776</v>
      </c>
      <c r="I17" s="344">
        <f>H17+1/12</f>
        <v>0.41736111111111107</v>
      </c>
      <c r="J17" s="344">
        <f>I17+1/12</f>
        <v>0.50069444444444444</v>
      </c>
      <c r="K17" s="342"/>
      <c r="L17" s="344">
        <f>J17+1/12</f>
        <v>0.58402777777777781</v>
      </c>
      <c r="M17" s="343">
        <f>L17+1/24</f>
        <v>0.62569444444444444</v>
      </c>
      <c r="N17" s="344">
        <f>L17+1/12</f>
        <v>0.66736111111111118</v>
      </c>
      <c r="O17" s="343">
        <f>N17+1/24</f>
        <v>0.70902777777777781</v>
      </c>
      <c r="P17" s="344">
        <f>N17+1/12</f>
        <v>0.75069444444444455</v>
      </c>
      <c r="Q17" s="343">
        <f>P17+1/24</f>
        <v>0.79236111111111118</v>
      </c>
      <c r="R17" s="344">
        <f>P17+1/12</f>
        <v>0.83402777777777792</v>
      </c>
      <c r="S17" s="344">
        <f>R17+1/12</f>
        <v>0.91736111111111129</v>
      </c>
      <c r="T17" s="342"/>
    </row>
    <row r="18" spans="2:36" x14ac:dyDescent="0.25">
      <c r="B18" s="261" t="s">
        <v>168</v>
      </c>
      <c r="C18" s="315" t="s">
        <v>145</v>
      </c>
      <c r="D18" s="338"/>
      <c r="E18" s="339">
        <v>0.22916666666666666</v>
      </c>
      <c r="F18" s="340">
        <v>0.27083333333333331</v>
      </c>
      <c r="G18" s="339">
        <v>0.3125</v>
      </c>
      <c r="H18" s="340">
        <v>0.35416666666666669</v>
      </c>
      <c r="I18" s="340">
        <v>0.4375</v>
      </c>
      <c r="J18" s="340">
        <v>0.52083333333333337</v>
      </c>
      <c r="K18" s="338"/>
      <c r="L18" s="340">
        <v>0.60416666666666663</v>
      </c>
      <c r="M18" s="339">
        <v>0.64583333333333337</v>
      </c>
      <c r="N18" s="340">
        <v>0.6875</v>
      </c>
      <c r="O18" s="339">
        <v>0.72916666666666663</v>
      </c>
      <c r="P18" s="340">
        <v>0.77083333333333337</v>
      </c>
      <c r="Q18" s="339">
        <v>0.8125</v>
      </c>
      <c r="R18" s="340">
        <v>0.85416666666666663</v>
      </c>
      <c r="S18" s="340">
        <v>0.9375</v>
      </c>
      <c r="T18" s="338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</row>
    <row r="19" spans="2:36" x14ac:dyDescent="0.25">
      <c r="B19" s="341" t="s">
        <v>168</v>
      </c>
      <c r="C19" s="245" t="s">
        <v>144</v>
      </c>
      <c r="D19" s="344">
        <v>0.19027777777777777</v>
      </c>
      <c r="E19" s="343">
        <v>0.23194444444444443</v>
      </c>
      <c r="F19" s="344">
        <v>0.27361111111111108</v>
      </c>
      <c r="G19" s="343">
        <v>0.31527777777777777</v>
      </c>
      <c r="H19" s="344">
        <v>0.35694444444444445</v>
      </c>
      <c r="I19" s="344">
        <v>0.44027777777777777</v>
      </c>
      <c r="J19" s="344">
        <v>0.52361111111111114</v>
      </c>
      <c r="K19" s="343">
        <v>0.56527777777777777</v>
      </c>
      <c r="L19" s="344">
        <v>0.6069444444444444</v>
      </c>
      <c r="M19" s="343">
        <v>0.64861111111111114</v>
      </c>
      <c r="N19" s="344">
        <v>0.69027777777777777</v>
      </c>
      <c r="O19" s="343">
        <v>0.7319444444444444</v>
      </c>
      <c r="P19" s="344">
        <v>0.77361111111111114</v>
      </c>
      <c r="Q19" s="342"/>
      <c r="R19" s="344">
        <v>0.8569444444444444</v>
      </c>
      <c r="S19" s="344">
        <v>0.94027777777777777</v>
      </c>
      <c r="T19" s="342"/>
    </row>
    <row r="20" spans="2:36" x14ac:dyDescent="0.25">
      <c r="B20" s="341" t="s">
        <v>169</v>
      </c>
      <c r="C20" s="245" t="s">
        <v>145</v>
      </c>
      <c r="D20" s="344">
        <v>0.20625000000000002</v>
      </c>
      <c r="E20" s="343">
        <v>0.24791666666666667</v>
      </c>
      <c r="F20" s="344">
        <v>0.28958333333333336</v>
      </c>
      <c r="G20" s="343">
        <v>0.33124999999999999</v>
      </c>
      <c r="H20" s="344">
        <v>0.37291666666666662</v>
      </c>
      <c r="I20" s="344">
        <v>0.45624999999999999</v>
      </c>
      <c r="J20" s="344">
        <v>0.5395833333333333</v>
      </c>
      <c r="K20" s="343">
        <v>0.58124999999999993</v>
      </c>
      <c r="L20" s="344">
        <v>0.62291666666666667</v>
      </c>
      <c r="M20" s="343">
        <v>0.6645833333333333</v>
      </c>
      <c r="N20" s="344">
        <v>0.70624999999999993</v>
      </c>
      <c r="O20" s="343">
        <v>0.74791666666666667</v>
      </c>
      <c r="P20" s="344">
        <v>0.7895833333333333</v>
      </c>
      <c r="Q20" s="342"/>
      <c r="R20" s="344">
        <v>0.87291666666666667</v>
      </c>
      <c r="S20" s="344">
        <v>0.95624999999999993</v>
      </c>
      <c r="T20" s="342"/>
    </row>
    <row r="21" spans="2:36" x14ac:dyDescent="0.25">
      <c r="B21" s="261" t="s">
        <v>170</v>
      </c>
      <c r="C21" s="315" t="s">
        <v>145</v>
      </c>
      <c r="D21" s="340">
        <v>0.2388888888888889</v>
      </c>
      <c r="E21" s="340"/>
      <c r="F21" s="340">
        <v>0.32222222222222224</v>
      </c>
      <c r="G21" s="340"/>
      <c r="H21" s="340">
        <v>0.4055555555555555</v>
      </c>
      <c r="I21" s="340">
        <v>0.48888888888888887</v>
      </c>
      <c r="J21" s="340">
        <v>0.57222222222222219</v>
      </c>
      <c r="K21" s="340"/>
      <c r="L21" s="340">
        <v>0.65555555555555556</v>
      </c>
      <c r="M21" s="340"/>
      <c r="N21" s="340">
        <v>0.73888888888888893</v>
      </c>
      <c r="O21" s="338"/>
      <c r="P21" s="340">
        <v>0.8222222222222223</v>
      </c>
      <c r="Q21" s="338"/>
      <c r="R21" s="340">
        <v>0.90555555555555556</v>
      </c>
      <c r="S21" s="340">
        <v>0.98888888888888893</v>
      </c>
      <c r="T21" s="338"/>
    </row>
    <row r="22" spans="2:36" x14ac:dyDescent="0.25"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  <row r="23" spans="2:36" x14ac:dyDescent="0.25">
      <c r="B23" s="265"/>
      <c r="C23" s="331"/>
      <c r="D23" s="333"/>
      <c r="E23" s="333"/>
      <c r="F23" s="334"/>
      <c r="G23" s="333"/>
      <c r="H23" s="333"/>
      <c r="I23" s="333"/>
      <c r="J23" s="333"/>
      <c r="K23" s="332"/>
      <c r="L23" s="333"/>
      <c r="M23" s="333"/>
      <c r="N23" s="333"/>
      <c r="O23" s="333"/>
      <c r="P23" s="333"/>
      <c r="Q23" s="333"/>
      <c r="R23" s="332"/>
      <c r="S23" s="332"/>
      <c r="T23" s="332"/>
    </row>
    <row r="24" spans="2:36" x14ac:dyDescent="0.25">
      <c r="B24" s="335" t="s">
        <v>170</v>
      </c>
      <c r="C24" s="336"/>
      <c r="D24" s="332"/>
      <c r="E24" s="332"/>
      <c r="F24" s="333">
        <v>0.18124999999999999</v>
      </c>
      <c r="G24" s="333"/>
      <c r="H24" s="333">
        <v>0.26458333333333334</v>
      </c>
      <c r="I24" s="333"/>
      <c r="J24" s="333">
        <v>0.34791666666666665</v>
      </c>
      <c r="K24" s="333">
        <v>0.43124999999999997</v>
      </c>
      <c r="L24" s="333">
        <v>0.51458333333333328</v>
      </c>
      <c r="M24" s="333"/>
      <c r="N24" s="333">
        <v>0.59791666666666665</v>
      </c>
      <c r="O24" s="333"/>
      <c r="P24" s="333">
        <v>0.68125000000000002</v>
      </c>
      <c r="Q24" s="332"/>
      <c r="R24" s="333">
        <v>0.76458333333333339</v>
      </c>
      <c r="S24" s="333">
        <v>0.84791666666666676</v>
      </c>
      <c r="T24" s="333">
        <v>0.93125000000000002</v>
      </c>
    </row>
    <row r="25" spans="2:36" x14ac:dyDescent="0.25">
      <c r="B25" s="341" t="s">
        <v>169</v>
      </c>
      <c r="D25" s="342"/>
      <c r="E25" s="342"/>
      <c r="F25" s="344">
        <v>0.21041666666666667</v>
      </c>
      <c r="G25" s="343">
        <v>0.25208333333333333</v>
      </c>
      <c r="H25" s="344">
        <v>0.29375000000000001</v>
      </c>
      <c r="I25" s="343">
        <v>0.3354166666666667</v>
      </c>
      <c r="J25" s="344">
        <v>0.37708333333333338</v>
      </c>
      <c r="K25" s="344">
        <v>0.4604166666666667</v>
      </c>
      <c r="L25" s="344">
        <v>0.54375000000000007</v>
      </c>
      <c r="M25" s="343">
        <v>0.5854166666666667</v>
      </c>
      <c r="N25" s="344">
        <v>0.62708333333333333</v>
      </c>
      <c r="O25" s="343">
        <v>0.66875000000000007</v>
      </c>
      <c r="P25" s="344">
        <v>0.7104166666666667</v>
      </c>
      <c r="Q25" s="343">
        <v>0.75208333333333333</v>
      </c>
      <c r="R25" s="344">
        <v>0.79375000000000007</v>
      </c>
      <c r="S25" s="344">
        <v>0.87708333333333333</v>
      </c>
      <c r="T25" s="344">
        <v>0.9604166666666667</v>
      </c>
    </row>
    <row r="26" spans="2:36" x14ac:dyDescent="0.25">
      <c r="B26" s="261" t="s">
        <v>168</v>
      </c>
      <c r="C26" s="315"/>
      <c r="D26" s="342"/>
      <c r="E26" s="338"/>
      <c r="F26" s="340">
        <v>0.22777777777777777</v>
      </c>
      <c r="G26" s="339">
        <v>0.26805555555555555</v>
      </c>
      <c r="H26" s="340">
        <v>0.31111111111111112</v>
      </c>
      <c r="I26" s="339">
        <v>0.35138888888888892</v>
      </c>
      <c r="J26" s="340">
        <v>0.39444444444444443</v>
      </c>
      <c r="K26" s="340">
        <v>0.4777777777777778</v>
      </c>
      <c r="L26" s="340">
        <v>0.56111111111111112</v>
      </c>
      <c r="M26" s="339">
        <v>0.60138888888888886</v>
      </c>
      <c r="N26" s="340">
        <v>0.6430555555555556</v>
      </c>
      <c r="O26" s="339">
        <v>0.68472222222222223</v>
      </c>
      <c r="P26" s="340">
        <v>0.72638888888888886</v>
      </c>
      <c r="Q26" s="339">
        <v>0.7680555555555556</v>
      </c>
      <c r="R26" s="340">
        <v>0.80972222222222223</v>
      </c>
      <c r="S26" s="340">
        <v>0.8930555555555556</v>
      </c>
      <c r="T26" s="340">
        <v>0.97638888888888886</v>
      </c>
    </row>
    <row r="27" spans="2:36" x14ac:dyDescent="0.25">
      <c r="B27" s="335" t="s">
        <v>168</v>
      </c>
      <c r="C27" s="336" t="s">
        <v>144</v>
      </c>
      <c r="D27" s="333"/>
      <c r="E27" s="337">
        <v>0.18819444444444444</v>
      </c>
      <c r="F27" s="333">
        <f>E27+1/24</f>
        <v>0.2298611111111111</v>
      </c>
      <c r="G27" s="337">
        <f>E27+1/12</f>
        <v>0.27152777777777776</v>
      </c>
      <c r="H27" s="333">
        <f>G27+1/24</f>
        <v>0.31319444444444444</v>
      </c>
      <c r="I27" s="332"/>
      <c r="J27" s="333">
        <f>H27+1/12</f>
        <v>0.39652777777777776</v>
      </c>
      <c r="K27" s="333">
        <f>J27+1/12</f>
        <v>0.47986111111111107</v>
      </c>
      <c r="L27" s="333">
        <f>K27+1/12</f>
        <v>0.56319444444444444</v>
      </c>
      <c r="M27" s="337">
        <f>K27+1/12</f>
        <v>0.56319444444444444</v>
      </c>
      <c r="N27" s="333">
        <f>M27+1/12</f>
        <v>0.64652777777777781</v>
      </c>
      <c r="O27" s="337">
        <f>M27+1/12</f>
        <v>0.64652777777777781</v>
      </c>
      <c r="P27" s="333">
        <f>O27+1/12</f>
        <v>0.72986111111111118</v>
      </c>
      <c r="Q27" s="337">
        <f>O27+1/12</f>
        <v>0.72986111111111118</v>
      </c>
      <c r="R27" s="333">
        <f>Q27+1/12</f>
        <v>0.81319444444444455</v>
      </c>
      <c r="S27" s="333">
        <f>R27+1/12</f>
        <v>0.89652777777777792</v>
      </c>
      <c r="T27" s="332"/>
    </row>
    <row r="28" spans="2:36" x14ac:dyDescent="0.25">
      <c r="B28" s="261" t="s">
        <v>167</v>
      </c>
      <c r="C28" s="315" t="s">
        <v>145</v>
      </c>
      <c r="D28" s="340"/>
      <c r="E28" s="339">
        <f>E27+"0:28"</f>
        <v>0.20763888888888887</v>
      </c>
      <c r="F28" s="340">
        <f>F27+"0:28"</f>
        <v>0.24930555555555556</v>
      </c>
      <c r="G28" s="339">
        <f>G27+"0:28"</f>
        <v>0.29097222222222219</v>
      </c>
      <c r="H28" s="340">
        <f>H27+"0:28"</f>
        <v>0.33263888888888887</v>
      </c>
      <c r="I28" s="338"/>
      <c r="J28" s="340">
        <f t="shared" ref="J28:S28" si="2">J27+"0:28"</f>
        <v>0.41597222222222219</v>
      </c>
      <c r="K28" s="340">
        <f t="shared" si="2"/>
        <v>0.4993055555555555</v>
      </c>
      <c r="L28" s="340">
        <f t="shared" si="2"/>
        <v>0.58263888888888893</v>
      </c>
      <c r="M28" s="339">
        <f t="shared" si="2"/>
        <v>0.58263888888888893</v>
      </c>
      <c r="N28" s="340">
        <f t="shared" si="2"/>
        <v>0.6659722222222223</v>
      </c>
      <c r="O28" s="339">
        <f t="shared" si="2"/>
        <v>0.6659722222222223</v>
      </c>
      <c r="P28" s="340">
        <f t="shared" si="2"/>
        <v>0.74930555555555567</v>
      </c>
      <c r="Q28" s="339">
        <f t="shared" si="2"/>
        <v>0.74930555555555567</v>
      </c>
      <c r="R28" s="340">
        <f t="shared" si="2"/>
        <v>0.83263888888888904</v>
      </c>
      <c r="S28" s="340">
        <f t="shared" si="2"/>
        <v>0.91597222222222241</v>
      </c>
      <c r="T28" s="338"/>
    </row>
    <row r="29" spans="2:36" x14ac:dyDescent="0.25">
      <c r="B29" s="341"/>
      <c r="C29" s="245" t="s">
        <v>144</v>
      </c>
      <c r="D29" s="344">
        <v>0.1673611111111111</v>
      </c>
      <c r="E29" s="343">
        <f>D29+1/24</f>
        <v>0.20902777777777776</v>
      </c>
      <c r="F29" s="344">
        <f>E29+1/24</f>
        <v>0.25069444444444444</v>
      </c>
      <c r="G29" s="343">
        <f>E29+1/12</f>
        <v>0.29236111111111107</v>
      </c>
      <c r="H29" s="344">
        <f>G29+1/24</f>
        <v>0.33402777777777776</v>
      </c>
      <c r="I29" s="342"/>
      <c r="J29" s="344">
        <f>H29+1/12</f>
        <v>0.41736111111111107</v>
      </c>
      <c r="K29" s="344">
        <f>J29+1/12</f>
        <v>0.50069444444444444</v>
      </c>
      <c r="L29" s="344">
        <f>K29+1/12</f>
        <v>0.58402777777777781</v>
      </c>
      <c r="M29" s="343">
        <f>K29+1/12</f>
        <v>0.58402777777777781</v>
      </c>
      <c r="N29" s="344">
        <f>M29+1/12</f>
        <v>0.66736111111111118</v>
      </c>
      <c r="O29" s="343">
        <f>M29+1/12</f>
        <v>0.66736111111111118</v>
      </c>
      <c r="P29" s="344">
        <f>O29+1/12</f>
        <v>0.75069444444444455</v>
      </c>
      <c r="Q29" s="343">
        <f>O29+1/12</f>
        <v>0.75069444444444455</v>
      </c>
      <c r="R29" s="344">
        <f>Q29+1/12</f>
        <v>0.83402777777777792</v>
      </c>
      <c r="S29" s="344">
        <f>R29+1/12</f>
        <v>0.91736111111111129</v>
      </c>
      <c r="T29" s="342"/>
    </row>
    <row r="30" spans="2:36" x14ac:dyDescent="0.25">
      <c r="B30" s="261" t="s">
        <v>10</v>
      </c>
      <c r="C30" s="315" t="s">
        <v>145</v>
      </c>
      <c r="D30" s="340">
        <f t="shared" ref="D30:E30" si="3">D29+"1:04"</f>
        <v>0.21180555555555555</v>
      </c>
      <c r="E30" s="339">
        <f t="shared" si="3"/>
        <v>0.25347222222222221</v>
      </c>
      <c r="F30" s="340">
        <f>F29+"1:04"</f>
        <v>0.2951388888888889</v>
      </c>
      <c r="G30" s="339">
        <f t="shared" ref="G30:H30" si="4">G29+"1:04"</f>
        <v>0.33680555555555552</v>
      </c>
      <c r="H30" s="340">
        <f t="shared" si="4"/>
        <v>0.37847222222222221</v>
      </c>
      <c r="I30" s="338"/>
      <c r="J30" s="340">
        <f t="shared" ref="J30:S30" si="5">J29+"1:04"</f>
        <v>0.46180555555555552</v>
      </c>
      <c r="K30" s="340">
        <f t="shared" si="5"/>
        <v>0.54513888888888884</v>
      </c>
      <c r="L30" s="340">
        <f t="shared" si="5"/>
        <v>0.62847222222222221</v>
      </c>
      <c r="M30" s="339">
        <f t="shared" si="5"/>
        <v>0.62847222222222221</v>
      </c>
      <c r="N30" s="340">
        <f t="shared" si="5"/>
        <v>0.71180555555555558</v>
      </c>
      <c r="O30" s="339">
        <f t="shared" si="5"/>
        <v>0.71180555555555558</v>
      </c>
      <c r="P30" s="340">
        <f t="shared" si="5"/>
        <v>0.79513888888888895</v>
      </c>
      <c r="Q30" s="339">
        <f t="shared" si="5"/>
        <v>0.79513888888888895</v>
      </c>
      <c r="R30" s="340">
        <f t="shared" si="5"/>
        <v>0.87847222222222232</v>
      </c>
      <c r="S30" s="340">
        <f t="shared" si="5"/>
        <v>0.96180555555555569</v>
      </c>
      <c r="T30" s="338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</row>
    <row r="32" spans="2:36" x14ac:dyDescent="0.25"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</row>
    <row r="33" spans="2:20" x14ac:dyDescent="0.25">
      <c r="B33" s="317" t="s">
        <v>146</v>
      </c>
      <c r="D33" s="275">
        <f>D16-D15</f>
        <v>0</v>
      </c>
      <c r="E33" s="275">
        <f>E16-E15</f>
        <v>4.1666666666666657E-2</v>
      </c>
      <c r="F33" s="275">
        <f t="shared" ref="F33:T33" si="6">F16-F15</f>
        <v>4.1666666666666657E-2</v>
      </c>
      <c r="G33" s="275">
        <f t="shared" si="6"/>
        <v>4.1666666666666685E-2</v>
      </c>
      <c r="H33" s="275">
        <f t="shared" si="6"/>
        <v>4.1666666666666685E-2</v>
      </c>
      <c r="I33" s="275">
        <f t="shared" si="6"/>
        <v>4.1666666666666685E-2</v>
      </c>
      <c r="J33" s="275">
        <f t="shared" si="6"/>
        <v>4.1666666666666685E-2</v>
      </c>
      <c r="K33" s="275">
        <f t="shared" si="6"/>
        <v>0</v>
      </c>
      <c r="L33" s="275">
        <f t="shared" si="6"/>
        <v>4.166666666666663E-2</v>
      </c>
      <c r="M33" s="275">
        <f t="shared" si="6"/>
        <v>4.166666666666663E-2</v>
      </c>
      <c r="N33" s="275">
        <f t="shared" si="6"/>
        <v>4.166666666666663E-2</v>
      </c>
      <c r="O33" s="275">
        <f t="shared" si="6"/>
        <v>4.166666666666663E-2</v>
      </c>
      <c r="P33" s="275">
        <f t="shared" si="6"/>
        <v>4.166666666666663E-2</v>
      </c>
      <c r="Q33" s="275">
        <f t="shared" si="6"/>
        <v>4.166666666666663E-2</v>
      </c>
      <c r="R33" s="275">
        <f t="shared" si="6"/>
        <v>4.166666666666663E-2</v>
      </c>
      <c r="S33" s="275">
        <f t="shared" si="6"/>
        <v>4.166666666666663E-2</v>
      </c>
      <c r="T33" s="275">
        <f t="shared" si="6"/>
        <v>4.166666666666663E-2</v>
      </c>
    </row>
    <row r="34" spans="2:20" x14ac:dyDescent="0.25">
      <c r="B34" s="317" t="s">
        <v>147</v>
      </c>
      <c r="D34" s="275">
        <f>D30-D29</f>
        <v>4.4444444444444453E-2</v>
      </c>
      <c r="E34" s="275">
        <f t="shared" ref="E34:T34" si="7">E30-E29</f>
        <v>4.4444444444444453E-2</v>
      </c>
      <c r="F34" s="275">
        <f t="shared" si="7"/>
        <v>4.4444444444444453E-2</v>
      </c>
      <c r="G34" s="275">
        <f t="shared" si="7"/>
        <v>4.4444444444444453E-2</v>
      </c>
      <c r="H34" s="275">
        <f t="shared" si="7"/>
        <v>4.4444444444444453E-2</v>
      </c>
      <c r="I34" s="275">
        <f t="shared" si="7"/>
        <v>0</v>
      </c>
      <c r="J34" s="275">
        <f t="shared" si="7"/>
        <v>4.4444444444444453E-2</v>
      </c>
      <c r="K34" s="275">
        <f t="shared" si="7"/>
        <v>4.4444444444444398E-2</v>
      </c>
      <c r="L34" s="275">
        <f t="shared" si="7"/>
        <v>4.4444444444444398E-2</v>
      </c>
      <c r="M34" s="275">
        <f t="shared" si="7"/>
        <v>4.4444444444444398E-2</v>
      </c>
      <c r="N34" s="275">
        <f t="shared" si="7"/>
        <v>4.4444444444444398E-2</v>
      </c>
      <c r="O34" s="275">
        <f t="shared" si="7"/>
        <v>4.4444444444444398E-2</v>
      </c>
      <c r="P34" s="275">
        <f t="shared" si="7"/>
        <v>4.4444444444444398E-2</v>
      </c>
      <c r="Q34" s="275">
        <f t="shared" si="7"/>
        <v>4.4444444444444398E-2</v>
      </c>
      <c r="R34" s="275">
        <f t="shared" si="7"/>
        <v>4.4444444444444398E-2</v>
      </c>
      <c r="S34" s="275">
        <f t="shared" si="7"/>
        <v>4.4444444444444398E-2</v>
      </c>
      <c r="T34" s="275">
        <f t="shared" si="7"/>
        <v>0</v>
      </c>
    </row>
    <row r="35" spans="2:20" x14ac:dyDescent="0.25">
      <c r="B35" s="317" t="s">
        <v>149</v>
      </c>
      <c r="D35" s="275">
        <f>D18-D17</f>
        <v>0</v>
      </c>
      <c r="E35" s="275">
        <f t="shared" ref="E35:T35" si="8">E18-E17</f>
        <v>2.0138888888888873E-2</v>
      </c>
      <c r="F35" s="275">
        <f t="shared" si="8"/>
        <v>2.0138888888888873E-2</v>
      </c>
      <c r="G35" s="275">
        <f t="shared" si="8"/>
        <v>2.0138888888888873E-2</v>
      </c>
      <c r="H35" s="275">
        <f t="shared" si="8"/>
        <v>2.0138888888888928E-2</v>
      </c>
      <c r="I35" s="275">
        <f t="shared" si="8"/>
        <v>2.0138888888888928E-2</v>
      </c>
      <c r="J35" s="275">
        <f t="shared" si="8"/>
        <v>2.0138888888888928E-2</v>
      </c>
      <c r="K35" s="275">
        <f t="shared" si="8"/>
        <v>0</v>
      </c>
      <c r="L35" s="275">
        <f t="shared" si="8"/>
        <v>2.0138888888888817E-2</v>
      </c>
      <c r="M35" s="275">
        <f t="shared" si="8"/>
        <v>2.0138888888888928E-2</v>
      </c>
      <c r="N35" s="275">
        <f t="shared" si="8"/>
        <v>2.0138888888888817E-2</v>
      </c>
      <c r="O35" s="275">
        <f t="shared" si="8"/>
        <v>2.0138888888888817E-2</v>
      </c>
      <c r="P35" s="275">
        <f t="shared" si="8"/>
        <v>2.0138888888888817E-2</v>
      </c>
      <c r="Q35" s="275">
        <f t="shared" si="8"/>
        <v>2.0138888888888817E-2</v>
      </c>
      <c r="R35" s="275">
        <f t="shared" si="8"/>
        <v>2.0138888888888706E-2</v>
      </c>
      <c r="S35" s="275">
        <f t="shared" si="8"/>
        <v>2.0138888888888706E-2</v>
      </c>
      <c r="T35" s="275">
        <f t="shared" si="8"/>
        <v>0</v>
      </c>
    </row>
    <row r="36" spans="2:20" x14ac:dyDescent="0.25">
      <c r="B36" s="317" t="s">
        <v>150</v>
      </c>
      <c r="D36" s="275">
        <f>D28-D27</f>
        <v>0</v>
      </c>
      <c r="E36" s="275">
        <f t="shared" ref="E36:T36" si="9">E28-E27</f>
        <v>1.9444444444444431E-2</v>
      </c>
      <c r="F36" s="275">
        <f t="shared" si="9"/>
        <v>1.9444444444444459E-2</v>
      </c>
      <c r="G36" s="275">
        <f t="shared" si="9"/>
        <v>1.9444444444444431E-2</v>
      </c>
      <c r="H36" s="275">
        <f t="shared" si="9"/>
        <v>1.9444444444444431E-2</v>
      </c>
      <c r="I36" s="275">
        <f t="shared" si="9"/>
        <v>0</v>
      </c>
      <c r="J36" s="275">
        <f t="shared" si="9"/>
        <v>1.9444444444444431E-2</v>
      </c>
      <c r="K36" s="275">
        <f t="shared" si="9"/>
        <v>1.9444444444444431E-2</v>
      </c>
      <c r="L36" s="275">
        <f t="shared" si="9"/>
        <v>1.9444444444444486E-2</v>
      </c>
      <c r="M36" s="275">
        <f t="shared" si="9"/>
        <v>1.9444444444444486E-2</v>
      </c>
      <c r="N36" s="275">
        <f t="shared" si="9"/>
        <v>1.9444444444444486E-2</v>
      </c>
      <c r="O36" s="275">
        <f t="shared" si="9"/>
        <v>1.9444444444444486E-2</v>
      </c>
      <c r="P36" s="275">
        <f t="shared" si="9"/>
        <v>1.9444444444444486E-2</v>
      </c>
      <c r="Q36" s="275">
        <f t="shared" si="9"/>
        <v>1.9444444444444486E-2</v>
      </c>
      <c r="R36" s="275">
        <f t="shared" si="9"/>
        <v>1.9444444444444486E-2</v>
      </c>
      <c r="S36" s="275">
        <f t="shared" si="9"/>
        <v>1.9444444444444486E-2</v>
      </c>
      <c r="T36" s="275">
        <f t="shared" si="9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J22"/>
  <sheetViews>
    <sheetView zoomScale="80" zoomScaleNormal="80" workbookViewId="0">
      <selection activeCell="B20" sqref="B20"/>
    </sheetView>
  </sheetViews>
  <sheetFormatPr defaultRowHeight="15" x14ac:dyDescent="0.25"/>
  <cols>
    <col min="1" max="1" width="2.5703125" style="245" customWidth="1"/>
    <col min="2" max="2" width="23.140625" style="245" customWidth="1"/>
    <col min="3" max="16384" width="9.140625" style="245"/>
  </cols>
  <sheetData>
    <row r="1" spans="2:10" x14ac:dyDescent="0.25">
      <c r="B1" s="312" t="s">
        <v>140</v>
      </c>
    </row>
    <row r="6" spans="2:10" x14ac:dyDescent="0.25">
      <c r="B6" s="398" t="s">
        <v>171</v>
      </c>
      <c r="C6" s="398"/>
    </row>
    <row r="7" spans="2:10" x14ac:dyDescent="0.25">
      <c r="B7" s="345" t="s">
        <v>10</v>
      </c>
      <c r="C7" s="296">
        <v>0</v>
      </c>
    </row>
    <row r="8" spans="2:10" ht="15.75" thickBot="1" x14ac:dyDescent="0.3">
      <c r="B8" s="345" t="s">
        <v>16</v>
      </c>
      <c r="C8" s="296">
        <f>'194 - Bez projektu'!D7-'194 - Bez projektu'!D4</f>
        <v>8.3324430199430144E-3</v>
      </c>
    </row>
    <row r="9" spans="2:10" x14ac:dyDescent="0.25">
      <c r="B9" s="345" t="s">
        <v>16</v>
      </c>
      <c r="C9" s="296">
        <f>'194 - Bez projektu'!D8-'194 - Bez projektu'!D7</f>
        <v>3.427706552706633E-4</v>
      </c>
      <c r="E9" s="399" t="s">
        <v>172</v>
      </c>
      <c r="F9" s="400"/>
      <c r="G9" s="400"/>
      <c r="H9" s="403">
        <v>6.9444444444444447E-4</v>
      </c>
      <c r="I9" s="400"/>
      <c r="J9" s="404"/>
    </row>
    <row r="10" spans="2:10" ht="15.75" thickBot="1" x14ac:dyDescent="0.3">
      <c r="B10" s="345" t="s">
        <v>40</v>
      </c>
      <c r="C10" s="347">
        <f>'194 - Bez projektu'!D9-'194 - Bez projektu'!D8-'modelový GVD - trať 194'!H9</f>
        <v>1.1463675213675221E-2</v>
      </c>
      <c r="E10" s="401"/>
      <c r="F10" s="402"/>
      <c r="G10" s="402"/>
      <c r="H10" s="402"/>
      <c r="I10" s="402"/>
      <c r="J10" s="405"/>
    </row>
    <row r="11" spans="2:10" x14ac:dyDescent="0.25">
      <c r="B11" s="345" t="s">
        <v>40</v>
      </c>
      <c r="C11" s="296">
        <f>'194 - Bez projektu'!D10-'194 - Bez projektu'!D9</f>
        <v>0</v>
      </c>
    </row>
    <row r="12" spans="2:10" x14ac:dyDescent="0.25">
      <c r="B12" s="345" t="s">
        <v>12</v>
      </c>
      <c r="C12" s="296">
        <f>'194 - Bez projektu'!D11-'194 - Bez projektu'!D10</f>
        <v>2.6388888888888878E-2</v>
      </c>
    </row>
    <row r="16" spans="2:10" x14ac:dyDescent="0.25">
      <c r="B16" s="398" t="s">
        <v>173</v>
      </c>
      <c r="C16" s="398"/>
    </row>
    <row r="17" spans="2:10" x14ac:dyDescent="0.25">
      <c r="B17" s="345" t="s">
        <v>12</v>
      </c>
      <c r="C17" s="296">
        <v>0</v>
      </c>
    </row>
    <row r="18" spans="2:10" ht="15.75" thickBot="1" x14ac:dyDescent="0.3">
      <c r="B18" s="345" t="s">
        <v>40</v>
      </c>
      <c r="C18" s="296">
        <f>'194 - Bez projektu'!D17-'194 - Bez projektu'!D16</f>
        <v>2.361111111111111E-2</v>
      </c>
    </row>
    <row r="19" spans="2:10" x14ac:dyDescent="0.25">
      <c r="B19" s="345" t="s">
        <v>40</v>
      </c>
      <c r="C19" s="296">
        <f>'194 - Bez projektu'!D18-'194 - Bez projektu'!D17</f>
        <v>0</v>
      </c>
      <c r="E19" s="399" t="s">
        <v>172</v>
      </c>
      <c r="F19" s="400"/>
      <c r="G19" s="400"/>
      <c r="H19" s="403">
        <v>6.9444444444444447E-4</v>
      </c>
      <c r="I19" s="400"/>
      <c r="J19" s="404"/>
    </row>
    <row r="20" spans="2:10" ht="15.75" thickBot="1" x14ac:dyDescent="0.3">
      <c r="B20" s="345" t="s">
        <v>16</v>
      </c>
      <c r="C20" s="347">
        <f>'194 - Bez projektu'!D19-'194 - Bez projektu'!D18-'modelový GVD - trať 194'!H19</f>
        <v>1.1463675213675221E-2</v>
      </c>
      <c r="E20" s="401"/>
      <c r="F20" s="402"/>
      <c r="G20" s="402"/>
      <c r="H20" s="402"/>
      <c r="I20" s="402"/>
      <c r="J20" s="405"/>
    </row>
    <row r="21" spans="2:10" x14ac:dyDescent="0.25">
      <c r="B21" s="345" t="s">
        <v>16</v>
      </c>
      <c r="C21" s="296">
        <f>'194 - Bez projektu'!D20-'194 - Bez projektu'!D19</f>
        <v>0</v>
      </c>
    </row>
    <row r="22" spans="2:10" x14ac:dyDescent="0.25">
      <c r="B22" s="345" t="s">
        <v>10</v>
      </c>
      <c r="C22" s="296">
        <f>'194 - Bez projektu'!D23-'194 - Bez projektu'!D20</f>
        <v>1.0758547008547004E-2</v>
      </c>
    </row>
  </sheetData>
  <mergeCells count="6">
    <mergeCell ref="B6:C6"/>
    <mergeCell ref="E9:G10"/>
    <mergeCell ref="H9:J10"/>
    <mergeCell ref="B16:C16"/>
    <mergeCell ref="E19:G20"/>
    <mergeCell ref="H19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Cestovné časy</vt:lpstr>
      <vt:lpstr>193 - Bez projektu</vt:lpstr>
      <vt:lpstr>193 - S projektom</vt:lpstr>
      <vt:lpstr>194 - Bez projektu</vt:lpstr>
      <vt:lpstr>194 - S projektom</vt:lpstr>
      <vt:lpstr>Data =&gt;</vt:lpstr>
      <vt:lpstr>modelový GVD - trať 193</vt:lpstr>
      <vt:lpstr>PDO trať 193</vt:lpstr>
      <vt:lpstr>modelový GVD - trať 194</vt:lpstr>
      <vt:lpstr>PDO trať 194</vt:lpstr>
      <vt:lpstr>Doprava</vt:lpstr>
      <vt:lpstr>KCP 193 GVD 2022-2023</vt:lpstr>
      <vt:lpstr>KCP 194 GVD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Smolka</dc:creator>
  <cp:lastModifiedBy>Peter Smolka</cp:lastModifiedBy>
  <dcterms:created xsi:type="dcterms:W3CDTF">2015-06-05T18:17:20Z</dcterms:created>
  <dcterms:modified xsi:type="dcterms:W3CDTF">2023-03-22T20:24:46Z</dcterms:modified>
</cp:coreProperties>
</file>