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lnar\Desktop\Aktualizácia I64 Porúbka 20220105\CBA\"/>
    </mc:Choice>
  </mc:AlternateContent>
  <bookViews>
    <workbookView xWindow="0" yWindow="495" windowWidth="28800" windowHeight="15720" tabRatio="931" firstSheet="13" activeTab="21"/>
  </bookViews>
  <sheets>
    <sheet name="Parametre" sheetId="1" r:id="rId1"/>
    <sheet name="Úseky 0" sheetId="20" r:id="rId2"/>
    <sheet name="Úseky 1" sheetId="25" r:id="rId3"/>
    <sheet name="Intenzity 0" sheetId="26" r:id="rId4"/>
    <sheet name="Intenzity 1" sheetId="27" r:id="rId5"/>
    <sheet name="Rýchlosti 0" sheetId="28" r:id="rId6"/>
    <sheet name="Rýchlosti 1" sheetId="29" r:id="rId7"/>
    <sheet name="01 Investičné výdavky" sheetId="2" r:id="rId8"/>
    <sheet name="02 Zostatková hodnota" sheetId="9" r:id="rId9"/>
    <sheet name="03 Prevádzkové výdavky" sheetId="3" r:id="rId10"/>
    <sheet name="04 Prevádzkové príjmy" sheetId="4" r:id="rId11"/>
    <sheet name="05 Financovanie" sheetId="7" r:id="rId12"/>
    <sheet name="06 Finančná analýza" sheetId="6" r:id="rId13"/>
    <sheet name="07 Čas cestujúcich" sheetId="10" r:id="rId14"/>
    <sheet name="08 Čas tovaru" sheetId="22" r:id="rId15"/>
    <sheet name="09 Spotreba PHM" sheetId="16" r:id="rId16"/>
    <sheet name="10 Ostatné náklady" sheetId="21" r:id="rId17"/>
    <sheet name="11 Bezpečnosť" sheetId="17" r:id="rId18"/>
    <sheet name="12 Znečisťujúce látky" sheetId="18" r:id="rId19"/>
    <sheet name="13 Skleníkové plyny" sheetId="23" r:id="rId20"/>
    <sheet name="14 Hluk" sheetId="24" r:id="rId21"/>
    <sheet name="15 Ekonomická analýza" sheetId="19" r:id="rId22"/>
    <sheet name="13 Analýza citlivosti" sheetId="30" r:id="rId2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tn1" localSheetId="7">'01 Investičné výdavky'!#REF!</definedName>
    <definedName name="_ftn1" localSheetId="8">'02 Zostatková hodnota'!#REF!</definedName>
    <definedName name="_ftnref1" localSheetId="7">'01 Investičné výdavky'!#REF!</definedName>
    <definedName name="_ftnref1" localSheetId="8">'02 Zostatková hodnota'!#REF!</definedName>
    <definedName name="Pal_Workbook_GUID" hidden="1">"YAVAPPP159GAT4C47DU3K6SV"</definedName>
    <definedName name="PalisadeReportWorkbookCreatedBy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9" l="1"/>
  <c r="I48" i="24" l="1"/>
  <c r="H48" i="24"/>
  <c r="G48" i="24"/>
  <c r="F48" i="24"/>
  <c r="E48" i="24"/>
  <c r="C48" i="24"/>
  <c r="C39" i="24"/>
  <c r="C36" i="24"/>
  <c r="C33" i="24"/>
  <c r="C30" i="24"/>
  <c r="C27" i="24"/>
  <c r="E68" i="17"/>
  <c r="F68" i="17"/>
  <c r="D68" i="17"/>
  <c r="E54" i="17"/>
  <c r="F54" i="17"/>
  <c r="D54" i="17"/>
  <c r="E40" i="17"/>
  <c r="F40" i="17"/>
  <c r="D40" i="17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AC61" i="17"/>
  <c r="AD61" i="17"/>
  <c r="AE61" i="17"/>
  <c r="AF61" i="17"/>
  <c r="AG61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T47" i="17"/>
  <c r="U47" i="17"/>
  <c r="V47" i="17"/>
  <c r="W47" i="17"/>
  <c r="X47" i="17"/>
  <c r="Y47" i="17"/>
  <c r="Z47" i="17"/>
  <c r="AA47" i="17"/>
  <c r="AB47" i="17"/>
  <c r="AC47" i="17"/>
  <c r="AD47" i="17"/>
  <c r="AE47" i="17"/>
  <c r="AF47" i="17"/>
  <c r="AG47" i="17"/>
  <c r="D47" i="17"/>
  <c r="E33" i="17"/>
  <c r="F33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U33" i="17"/>
  <c r="V33" i="17"/>
  <c r="W33" i="17"/>
  <c r="X33" i="17"/>
  <c r="Y33" i="17"/>
  <c r="Z33" i="17"/>
  <c r="AA33" i="17"/>
  <c r="AB33" i="17"/>
  <c r="AC33" i="17"/>
  <c r="AD33" i="17"/>
  <c r="AE33" i="17"/>
  <c r="AF33" i="17"/>
  <c r="AG33" i="17"/>
  <c r="D33" i="17"/>
  <c r="AC7" i="20" l="1"/>
  <c r="AE8" i="20"/>
  <c r="AD8" i="20"/>
  <c r="AC8" i="20"/>
  <c r="AE7" i="20"/>
  <c r="AD7" i="20"/>
  <c r="F133" i="27"/>
  <c r="G133" i="27"/>
  <c r="E133" i="27"/>
  <c r="F133" i="26"/>
  <c r="G133" i="26"/>
  <c r="H133" i="26"/>
  <c r="I133" i="26"/>
  <c r="J133" i="26"/>
  <c r="K133" i="26"/>
  <c r="L133" i="26"/>
  <c r="M133" i="26"/>
  <c r="N133" i="26"/>
  <c r="O133" i="26"/>
  <c r="P133" i="26"/>
  <c r="Q133" i="26"/>
  <c r="R133" i="26"/>
  <c r="S133" i="26"/>
  <c r="T133" i="26"/>
  <c r="U133" i="26"/>
  <c r="V133" i="26"/>
  <c r="W133" i="26"/>
  <c r="X133" i="26"/>
  <c r="Y133" i="26"/>
  <c r="Z133" i="26"/>
  <c r="AA133" i="26"/>
  <c r="AB133" i="26"/>
  <c r="AC133" i="26"/>
  <c r="AD133" i="26"/>
  <c r="AE133" i="26"/>
  <c r="AF133" i="26"/>
  <c r="AG133" i="26"/>
  <c r="AH133" i="26"/>
  <c r="E133" i="26"/>
  <c r="S15" i="20"/>
  <c r="M17" i="20"/>
  <c r="F163" i="2" l="1"/>
  <c r="E163" i="2"/>
  <c r="D163" i="2"/>
  <c r="C163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D148" i="2"/>
  <c r="D149" i="2"/>
  <c r="D150" i="2"/>
  <c r="D151" i="2"/>
  <c r="D152" i="2"/>
  <c r="D153" i="2"/>
  <c r="D154" i="2"/>
  <c r="D155" i="2"/>
  <c r="D156" i="2"/>
  <c r="D147" i="2"/>
  <c r="E145" i="2"/>
  <c r="F145" i="2"/>
  <c r="D145" i="2"/>
  <c r="E144" i="2"/>
  <c r="F144" i="2"/>
  <c r="D144" i="2"/>
  <c r="E143" i="2"/>
  <c r="F143" i="2"/>
  <c r="D143" i="2"/>
  <c r="C158" i="2" l="1"/>
  <c r="C157" i="2"/>
  <c r="C156" i="2"/>
  <c r="C155" i="2"/>
  <c r="C154" i="2"/>
  <c r="C153" i="2"/>
  <c r="C152" i="2"/>
  <c r="C151" i="2"/>
  <c r="C150" i="2"/>
  <c r="C149" i="2"/>
  <c r="C148" i="2"/>
  <c r="C147" i="2"/>
  <c r="F146" i="2"/>
  <c r="E146" i="2"/>
  <c r="E159" i="2" s="1"/>
  <c r="D146" i="2"/>
  <c r="D159" i="2" s="1"/>
  <c r="C145" i="2"/>
  <c r="C144" i="2"/>
  <c r="C143" i="2"/>
  <c r="E20" i="2"/>
  <c r="F20" i="2"/>
  <c r="D20" i="2"/>
  <c r="C111" i="2"/>
  <c r="D111" i="2"/>
  <c r="F112" i="2"/>
  <c r="E112" i="2"/>
  <c r="D112" i="2"/>
  <c r="F116" i="2"/>
  <c r="E116" i="2"/>
  <c r="D116" i="2"/>
  <c r="C112" i="2"/>
  <c r="E140" i="2"/>
  <c r="F140" i="2"/>
  <c r="D140" i="2"/>
  <c r="D108" i="2"/>
  <c r="F138" i="2"/>
  <c r="E138" i="2"/>
  <c r="D138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F124" i="2"/>
  <c r="E124" i="2"/>
  <c r="D124" i="2"/>
  <c r="C124" i="2" s="1"/>
  <c r="C123" i="2"/>
  <c r="C122" i="2"/>
  <c r="C121" i="2"/>
  <c r="C120" i="2"/>
  <c r="C119" i="2"/>
  <c r="C107" i="2"/>
  <c r="C106" i="2"/>
  <c r="C105" i="2"/>
  <c r="C104" i="2"/>
  <c r="C103" i="2"/>
  <c r="C102" i="2"/>
  <c r="C101" i="2"/>
  <c r="C100" i="2"/>
  <c r="C99" i="2"/>
  <c r="C98" i="2"/>
  <c r="C97" i="2"/>
  <c r="C96" i="2"/>
  <c r="F95" i="2"/>
  <c r="F108" i="2" s="1"/>
  <c r="E95" i="2"/>
  <c r="E108" i="2" s="1"/>
  <c r="D95" i="2"/>
  <c r="C94" i="2"/>
  <c r="C93" i="2"/>
  <c r="C92" i="2"/>
  <c r="C146" i="2" l="1"/>
  <c r="F159" i="2"/>
  <c r="C159" i="2" s="1"/>
  <c r="C108" i="2"/>
  <c r="C95" i="2"/>
  <c r="F115" i="29"/>
  <c r="G115" i="29"/>
  <c r="H115" i="29"/>
  <c r="I115" i="29"/>
  <c r="J115" i="29"/>
  <c r="K115" i="29"/>
  <c r="L115" i="29"/>
  <c r="M115" i="29"/>
  <c r="N115" i="29"/>
  <c r="O115" i="29"/>
  <c r="P115" i="29"/>
  <c r="Q115" i="29"/>
  <c r="R115" i="29"/>
  <c r="S115" i="29"/>
  <c r="T115" i="29"/>
  <c r="U115" i="29"/>
  <c r="V115" i="29"/>
  <c r="W115" i="29"/>
  <c r="X115" i="29"/>
  <c r="Y115" i="29"/>
  <c r="Z115" i="29"/>
  <c r="AA115" i="29"/>
  <c r="AB115" i="29"/>
  <c r="AC115" i="29"/>
  <c r="AD115" i="29"/>
  <c r="AE115" i="29"/>
  <c r="AF115" i="29"/>
  <c r="AG115" i="29"/>
  <c r="AH115" i="29"/>
  <c r="H116" i="29"/>
  <c r="I116" i="29"/>
  <c r="J116" i="29"/>
  <c r="K116" i="29"/>
  <c r="L116" i="29"/>
  <c r="M116" i="29"/>
  <c r="N116" i="29"/>
  <c r="O116" i="29"/>
  <c r="P116" i="29"/>
  <c r="Q116" i="29"/>
  <c r="R116" i="29"/>
  <c r="S116" i="29"/>
  <c r="T116" i="29"/>
  <c r="U116" i="29"/>
  <c r="V116" i="29"/>
  <c r="W116" i="29"/>
  <c r="X116" i="29"/>
  <c r="Y116" i="29"/>
  <c r="Z116" i="29"/>
  <c r="AA116" i="29"/>
  <c r="AB116" i="29"/>
  <c r="AC116" i="29"/>
  <c r="AD116" i="29"/>
  <c r="AE116" i="29"/>
  <c r="AF116" i="29"/>
  <c r="AG116" i="29"/>
  <c r="AH116" i="29"/>
  <c r="F117" i="29"/>
  <c r="G117" i="29"/>
  <c r="H117" i="29"/>
  <c r="I117" i="29"/>
  <c r="J117" i="29"/>
  <c r="K117" i="29"/>
  <c r="L117" i="29"/>
  <c r="M117" i="29"/>
  <c r="N117" i="29"/>
  <c r="O117" i="29"/>
  <c r="P117" i="29"/>
  <c r="Q117" i="29"/>
  <c r="R117" i="29"/>
  <c r="S117" i="29"/>
  <c r="T117" i="29"/>
  <c r="U117" i="29"/>
  <c r="V117" i="29"/>
  <c r="W117" i="29"/>
  <c r="X117" i="29"/>
  <c r="Y117" i="29"/>
  <c r="Z117" i="29"/>
  <c r="AA117" i="29"/>
  <c r="AB117" i="29"/>
  <c r="AC117" i="29"/>
  <c r="AD117" i="29"/>
  <c r="AE117" i="29"/>
  <c r="AF117" i="29"/>
  <c r="AG117" i="29"/>
  <c r="AH117" i="29"/>
  <c r="F118" i="29"/>
  <c r="G118" i="29"/>
  <c r="H118" i="29"/>
  <c r="I118" i="29"/>
  <c r="J118" i="29"/>
  <c r="K118" i="29"/>
  <c r="L118" i="29"/>
  <c r="M118" i="29"/>
  <c r="N118" i="29"/>
  <c r="O118" i="29"/>
  <c r="P118" i="29"/>
  <c r="Q118" i="29"/>
  <c r="R118" i="29"/>
  <c r="S118" i="29"/>
  <c r="T118" i="29"/>
  <c r="U118" i="29"/>
  <c r="V118" i="29"/>
  <c r="W118" i="29"/>
  <c r="X118" i="29"/>
  <c r="Y118" i="29"/>
  <c r="Z118" i="29"/>
  <c r="AA118" i="29"/>
  <c r="AB118" i="29"/>
  <c r="AC118" i="29"/>
  <c r="AD118" i="29"/>
  <c r="AE118" i="29"/>
  <c r="AF118" i="29"/>
  <c r="AG118" i="29"/>
  <c r="AH118" i="29"/>
  <c r="E117" i="29"/>
  <c r="E118" i="29"/>
  <c r="E115" i="29"/>
  <c r="F102" i="29"/>
  <c r="G102" i="29"/>
  <c r="H102" i="29"/>
  <c r="I102" i="29"/>
  <c r="J102" i="29"/>
  <c r="K102" i="29"/>
  <c r="L102" i="29"/>
  <c r="M102" i="29"/>
  <c r="N102" i="29"/>
  <c r="O102" i="29"/>
  <c r="P102" i="29"/>
  <c r="Q102" i="29"/>
  <c r="R102" i="29"/>
  <c r="S102" i="29"/>
  <c r="T102" i="29"/>
  <c r="U102" i="29"/>
  <c r="V102" i="29"/>
  <c r="W102" i="29"/>
  <c r="X102" i="29"/>
  <c r="Y102" i="29"/>
  <c r="Z102" i="29"/>
  <c r="AA102" i="29"/>
  <c r="AB102" i="29"/>
  <c r="AC102" i="29"/>
  <c r="AD102" i="29"/>
  <c r="AE102" i="29"/>
  <c r="AF102" i="29"/>
  <c r="AG102" i="29"/>
  <c r="AH102" i="29"/>
  <c r="H103" i="29"/>
  <c r="I103" i="29"/>
  <c r="J103" i="29"/>
  <c r="K103" i="29"/>
  <c r="L103" i="29"/>
  <c r="M103" i="29"/>
  <c r="N103" i="29"/>
  <c r="O103" i="29"/>
  <c r="P103" i="29"/>
  <c r="Q103" i="29"/>
  <c r="R103" i="29"/>
  <c r="S103" i="29"/>
  <c r="T103" i="29"/>
  <c r="U103" i="29"/>
  <c r="V103" i="29"/>
  <c r="W103" i="29"/>
  <c r="X103" i="29"/>
  <c r="Y103" i="29"/>
  <c r="Z103" i="29"/>
  <c r="AA103" i="29"/>
  <c r="AB103" i="29"/>
  <c r="AC103" i="29"/>
  <c r="AD103" i="29"/>
  <c r="AE103" i="29"/>
  <c r="AF103" i="29"/>
  <c r="AG103" i="29"/>
  <c r="AH103" i="29"/>
  <c r="F104" i="29"/>
  <c r="G104" i="29"/>
  <c r="H104" i="29"/>
  <c r="I104" i="29"/>
  <c r="J104" i="29"/>
  <c r="K104" i="29"/>
  <c r="L104" i="29"/>
  <c r="M104" i="29"/>
  <c r="N104" i="29"/>
  <c r="O104" i="29"/>
  <c r="P104" i="29"/>
  <c r="Q104" i="29"/>
  <c r="R104" i="29"/>
  <c r="S104" i="29"/>
  <c r="T104" i="29"/>
  <c r="U104" i="29"/>
  <c r="V104" i="29"/>
  <c r="W104" i="29"/>
  <c r="X104" i="29"/>
  <c r="Y104" i="29"/>
  <c r="Z104" i="29"/>
  <c r="AA104" i="29"/>
  <c r="AB104" i="29"/>
  <c r="AC104" i="29"/>
  <c r="AD104" i="29"/>
  <c r="AE104" i="29"/>
  <c r="AF104" i="29"/>
  <c r="AG104" i="29"/>
  <c r="AH104" i="29"/>
  <c r="F105" i="29"/>
  <c r="G105" i="29"/>
  <c r="H105" i="29"/>
  <c r="I105" i="29"/>
  <c r="J105" i="29"/>
  <c r="K105" i="29"/>
  <c r="L105" i="29"/>
  <c r="M105" i="29"/>
  <c r="N105" i="29"/>
  <c r="O105" i="29"/>
  <c r="P105" i="29"/>
  <c r="Q105" i="29"/>
  <c r="R105" i="29"/>
  <c r="S105" i="29"/>
  <c r="T105" i="29"/>
  <c r="U105" i="29"/>
  <c r="V105" i="29"/>
  <c r="W105" i="29"/>
  <c r="X105" i="29"/>
  <c r="Y105" i="29"/>
  <c r="Z105" i="29"/>
  <c r="AA105" i="29"/>
  <c r="AB105" i="29"/>
  <c r="AC105" i="29"/>
  <c r="AD105" i="29"/>
  <c r="AE105" i="29"/>
  <c r="AF105" i="29"/>
  <c r="AG105" i="29"/>
  <c r="AH105" i="29"/>
  <c r="E105" i="29"/>
  <c r="E104" i="29"/>
  <c r="E102" i="29"/>
  <c r="F92" i="29"/>
  <c r="G92" i="29"/>
  <c r="H92" i="29"/>
  <c r="I92" i="29"/>
  <c r="J92" i="29"/>
  <c r="K92" i="29"/>
  <c r="L92" i="29"/>
  <c r="M92" i="29"/>
  <c r="N92" i="29"/>
  <c r="O92" i="29"/>
  <c r="P92" i="29"/>
  <c r="Q92" i="29"/>
  <c r="R92" i="29"/>
  <c r="S92" i="29"/>
  <c r="T92" i="29"/>
  <c r="U92" i="29"/>
  <c r="V92" i="29"/>
  <c r="W92" i="29"/>
  <c r="X92" i="29"/>
  <c r="Y92" i="29"/>
  <c r="Z92" i="29"/>
  <c r="AA92" i="29"/>
  <c r="AB92" i="29"/>
  <c r="AC92" i="29"/>
  <c r="AD92" i="29"/>
  <c r="AE92" i="29"/>
  <c r="AF92" i="29"/>
  <c r="AG92" i="29"/>
  <c r="AH92" i="29"/>
  <c r="F93" i="29"/>
  <c r="G93" i="29"/>
  <c r="H93" i="29"/>
  <c r="I93" i="29"/>
  <c r="J93" i="29"/>
  <c r="K93" i="29"/>
  <c r="L93" i="29"/>
  <c r="M93" i="29"/>
  <c r="N93" i="29"/>
  <c r="O93" i="29"/>
  <c r="P93" i="29"/>
  <c r="Q93" i="29"/>
  <c r="R93" i="29"/>
  <c r="S93" i="29"/>
  <c r="T93" i="29"/>
  <c r="U93" i="29"/>
  <c r="V93" i="29"/>
  <c r="W93" i="29"/>
  <c r="X93" i="29"/>
  <c r="Y93" i="29"/>
  <c r="Z93" i="29"/>
  <c r="AA93" i="29"/>
  <c r="AB93" i="29"/>
  <c r="AC93" i="29"/>
  <c r="AD93" i="29"/>
  <c r="AE93" i="29"/>
  <c r="AF93" i="29"/>
  <c r="AG93" i="29"/>
  <c r="AH93" i="29"/>
  <c r="F94" i="29"/>
  <c r="G94" i="29"/>
  <c r="H94" i="29"/>
  <c r="I94" i="29"/>
  <c r="J94" i="29"/>
  <c r="K94" i="29"/>
  <c r="L94" i="29"/>
  <c r="M94" i="29"/>
  <c r="N94" i="29"/>
  <c r="O94" i="29"/>
  <c r="P94" i="29"/>
  <c r="Q94" i="29"/>
  <c r="R94" i="29"/>
  <c r="S94" i="29"/>
  <c r="T94" i="29"/>
  <c r="U94" i="29"/>
  <c r="V94" i="29"/>
  <c r="W94" i="29"/>
  <c r="X94" i="29"/>
  <c r="Y94" i="29"/>
  <c r="Z94" i="29"/>
  <c r="AA94" i="29"/>
  <c r="AB94" i="29"/>
  <c r="AC94" i="29"/>
  <c r="AD94" i="29"/>
  <c r="AE94" i="29"/>
  <c r="AF94" i="29"/>
  <c r="AG94" i="29"/>
  <c r="AH94" i="29"/>
  <c r="F95" i="29"/>
  <c r="G95" i="29"/>
  <c r="H95" i="29"/>
  <c r="I95" i="29"/>
  <c r="J95" i="29"/>
  <c r="K95" i="29"/>
  <c r="L95" i="29"/>
  <c r="M95" i="29"/>
  <c r="N95" i="29"/>
  <c r="O95" i="29"/>
  <c r="P95" i="29"/>
  <c r="Q95" i="29"/>
  <c r="R95" i="29"/>
  <c r="S95" i="29"/>
  <c r="T95" i="29"/>
  <c r="U95" i="29"/>
  <c r="V95" i="29"/>
  <c r="W95" i="29"/>
  <c r="X95" i="29"/>
  <c r="Y95" i="29"/>
  <c r="Z95" i="29"/>
  <c r="AA95" i="29"/>
  <c r="AB95" i="29"/>
  <c r="AC95" i="29"/>
  <c r="AD95" i="29"/>
  <c r="AE95" i="29"/>
  <c r="AF95" i="29"/>
  <c r="AG95" i="29"/>
  <c r="AH95" i="29"/>
  <c r="E93" i="29"/>
  <c r="E94" i="29"/>
  <c r="E95" i="29"/>
  <c r="E92" i="29"/>
  <c r="F79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U79" i="29"/>
  <c r="V79" i="29"/>
  <c r="W79" i="29"/>
  <c r="X79" i="29"/>
  <c r="Y79" i="29"/>
  <c r="Z79" i="29"/>
  <c r="AA79" i="29"/>
  <c r="AB79" i="29"/>
  <c r="AC79" i="29"/>
  <c r="AD79" i="29"/>
  <c r="AE79" i="29"/>
  <c r="AF79" i="29"/>
  <c r="AG79" i="29"/>
  <c r="AH79" i="29"/>
  <c r="F80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U80" i="29"/>
  <c r="V80" i="29"/>
  <c r="W80" i="29"/>
  <c r="X80" i="29"/>
  <c r="Y80" i="29"/>
  <c r="Z80" i="29"/>
  <c r="AA80" i="29"/>
  <c r="AB80" i="29"/>
  <c r="AC80" i="29"/>
  <c r="AD80" i="29"/>
  <c r="AE80" i="29"/>
  <c r="AF80" i="29"/>
  <c r="AG80" i="29"/>
  <c r="AH80" i="29"/>
  <c r="F81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U81" i="29"/>
  <c r="V81" i="29"/>
  <c r="W81" i="29"/>
  <c r="X81" i="29"/>
  <c r="Y81" i="29"/>
  <c r="Z81" i="29"/>
  <c r="AA81" i="29"/>
  <c r="AB81" i="29"/>
  <c r="AC81" i="29"/>
  <c r="AD81" i="29"/>
  <c r="AE81" i="29"/>
  <c r="AF81" i="29"/>
  <c r="AG81" i="29"/>
  <c r="AH81" i="29"/>
  <c r="F82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U82" i="29"/>
  <c r="V82" i="29"/>
  <c r="W82" i="29"/>
  <c r="X82" i="29"/>
  <c r="Y82" i="29"/>
  <c r="Z82" i="29"/>
  <c r="AA82" i="29"/>
  <c r="AB82" i="29"/>
  <c r="AC82" i="29"/>
  <c r="AD82" i="29"/>
  <c r="AE82" i="29"/>
  <c r="AF82" i="29"/>
  <c r="AG82" i="29"/>
  <c r="AH82" i="29"/>
  <c r="E82" i="29"/>
  <c r="E81" i="29"/>
  <c r="E80" i="29"/>
  <c r="E79" i="29"/>
  <c r="F69" i="29"/>
  <c r="G69" i="29"/>
  <c r="H69" i="29"/>
  <c r="I69" i="29"/>
  <c r="J69" i="29"/>
  <c r="K69" i="29"/>
  <c r="L69" i="29"/>
  <c r="M69" i="29"/>
  <c r="N69" i="29"/>
  <c r="O69" i="29"/>
  <c r="P69" i="29"/>
  <c r="Q69" i="29"/>
  <c r="R69" i="29"/>
  <c r="S69" i="29"/>
  <c r="T69" i="29"/>
  <c r="U69" i="29"/>
  <c r="V69" i="29"/>
  <c r="W69" i="29"/>
  <c r="X69" i="29"/>
  <c r="Y69" i="29"/>
  <c r="Z69" i="29"/>
  <c r="AA69" i="29"/>
  <c r="AB69" i="29"/>
  <c r="AC69" i="29"/>
  <c r="AD69" i="29"/>
  <c r="AE69" i="29"/>
  <c r="AF69" i="29"/>
  <c r="AG69" i="29"/>
  <c r="AH69" i="29"/>
  <c r="F70" i="29"/>
  <c r="G70" i="29"/>
  <c r="H70" i="29"/>
  <c r="I70" i="29"/>
  <c r="J70" i="29"/>
  <c r="K70" i="29"/>
  <c r="L70" i="29"/>
  <c r="M70" i="29"/>
  <c r="N70" i="29"/>
  <c r="O70" i="29"/>
  <c r="P70" i="29"/>
  <c r="Q70" i="29"/>
  <c r="R70" i="29"/>
  <c r="S70" i="29"/>
  <c r="T70" i="29"/>
  <c r="U70" i="29"/>
  <c r="V70" i="29"/>
  <c r="W70" i="29"/>
  <c r="X70" i="29"/>
  <c r="Y70" i="29"/>
  <c r="Z70" i="29"/>
  <c r="AA70" i="29"/>
  <c r="AB70" i="29"/>
  <c r="AC70" i="29"/>
  <c r="AD70" i="29"/>
  <c r="AE70" i="29"/>
  <c r="AF70" i="29"/>
  <c r="AG70" i="29"/>
  <c r="AH70" i="29"/>
  <c r="F71" i="29"/>
  <c r="G71" i="29"/>
  <c r="H71" i="29"/>
  <c r="I71" i="29"/>
  <c r="J71" i="29"/>
  <c r="K71" i="29"/>
  <c r="L71" i="29"/>
  <c r="M71" i="29"/>
  <c r="N71" i="29"/>
  <c r="O71" i="29"/>
  <c r="P71" i="29"/>
  <c r="Q71" i="29"/>
  <c r="R71" i="29"/>
  <c r="S71" i="29"/>
  <c r="T71" i="29"/>
  <c r="U71" i="29"/>
  <c r="V71" i="29"/>
  <c r="W71" i="29"/>
  <c r="X71" i="29"/>
  <c r="Y71" i="29"/>
  <c r="Z71" i="29"/>
  <c r="AA71" i="29"/>
  <c r="AB71" i="29"/>
  <c r="AC71" i="29"/>
  <c r="AD71" i="29"/>
  <c r="AE71" i="29"/>
  <c r="AF71" i="29"/>
  <c r="AG71" i="29"/>
  <c r="AH71" i="29"/>
  <c r="F72" i="29"/>
  <c r="G72" i="29"/>
  <c r="H72" i="29"/>
  <c r="I72" i="29"/>
  <c r="J72" i="29"/>
  <c r="K72" i="29"/>
  <c r="L72" i="29"/>
  <c r="M72" i="29"/>
  <c r="N72" i="29"/>
  <c r="O72" i="29"/>
  <c r="P72" i="29"/>
  <c r="Q72" i="29"/>
  <c r="R72" i="29"/>
  <c r="S72" i="29"/>
  <c r="T72" i="29"/>
  <c r="U72" i="29"/>
  <c r="V72" i="29"/>
  <c r="W72" i="29"/>
  <c r="X72" i="29"/>
  <c r="Y72" i="29"/>
  <c r="Z72" i="29"/>
  <c r="AA72" i="29"/>
  <c r="AB72" i="29"/>
  <c r="AC72" i="29"/>
  <c r="AD72" i="29"/>
  <c r="AE72" i="29"/>
  <c r="AF72" i="29"/>
  <c r="AG72" i="29"/>
  <c r="AH72" i="29"/>
  <c r="E70" i="29"/>
  <c r="E71" i="29"/>
  <c r="E72" i="29"/>
  <c r="E69" i="29"/>
  <c r="F56" i="29"/>
  <c r="G56" i="29"/>
  <c r="H56" i="29"/>
  <c r="I56" i="29"/>
  <c r="J56" i="29"/>
  <c r="K56" i="29"/>
  <c r="L56" i="29"/>
  <c r="M56" i="29"/>
  <c r="N56" i="29"/>
  <c r="O56" i="29"/>
  <c r="P56" i="29"/>
  <c r="Q56" i="29"/>
  <c r="R56" i="29"/>
  <c r="S56" i="29"/>
  <c r="T56" i="29"/>
  <c r="U56" i="29"/>
  <c r="V56" i="29"/>
  <c r="W56" i="29"/>
  <c r="X56" i="29"/>
  <c r="Y56" i="29"/>
  <c r="Z56" i="29"/>
  <c r="AA56" i="29"/>
  <c r="AB56" i="29"/>
  <c r="AC56" i="29"/>
  <c r="AD56" i="29"/>
  <c r="AE56" i="29"/>
  <c r="AF56" i="29"/>
  <c r="AG56" i="29"/>
  <c r="AH56" i="29"/>
  <c r="F57" i="29"/>
  <c r="G57" i="29"/>
  <c r="H57" i="29"/>
  <c r="I57" i="29"/>
  <c r="J57" i="29"/>
  <c r="K57" i="29"/>
  <c r="L57" i="29"/>
  <c r="M57" i="29"/>
  <c r="N57" i="29"/>
  <c r="O57" i="29"/>
  <c r="P57" i="29"/>
  <c r="Q57" i="29"/>
  <c r="R57" i="29"/>
  <c r="S57" i="29"/>
  <c r="T57" i="29"/>
  <c r="U57" i="29"/>
  <c r="V57" i="29"/>
  <c r="W57" i="29"/>
  <c r="X57" i="29"/>
  <c r="Y57" i="29"/>
  <c r="Z57" i="29"/>
  <c r="AA57" i="29"/>
  <c r="AB57" i="29"/>
  <c r="AC57" i="29"/>
  <c r="AD57" i="29"/>
  <c r="AE57" i="29"/>
  <c r="AF57" i="29"/>
  <c r="AG57" i="29"/>
  <c r="AH57" i="29"/>
  <c r="F58" i="29"/>
  <c r="G58" i="29"/>
  <c r="H58" i="29"/>
  <c r="I58" i="29"/>
  <c r="J58" i="29"/>
  <c r="K58" i="29"/>
  <c r="L58" i="29"/>
  <c r="M58" i="29"/>
  <c r="N58" i="29"/>
  <c r="O58" i="29"/>
  <c r="P58" i="29"/>
  <c r="Q58" i="29"/>
  <c r="R58" i="29"/>
  <c r="S58" i="29"/>
  <c r="T58" i="29"/>
  <c r="U58" i="29"/>
  <c r="V58" i="29"/>
  <c r="W58" i="29"/>
  <c r="X58" i="29"/>
  <c r="Y58" i="29"/>
  <c r="Z58" i="29"/>
  <c r="AA58" i="29"/>
  <c r="AB58" i="29"/>
  <c r="AC58" i="29"/>
  <c r="AD58" i="29"/>
  <c r="AE58" i="29"/>
  <c r="AF58" i="29"/>
  <c r="AG58" i="29"/>
  <c r="AH58" i="29"/>
  <c r="F59" i="29"/>
  <c r="G59" i="29"/>
  <c r="H59" i="29"/>
  <c r="I59" i="29"/>
  <c r="J59" i="29"/>
  <c r="K59" i="29"/>
  <c r="L59" i="29"/>
  <c r="M59" i="29"/>
  <c r="N59" i="29"/>
  <c r="O59" i="29"/>
  <c r="P59" i="29"/>
  <c r="Q59" i="29"/>
  <c r="R59" i="29"/>
  <c r="S59" i="29"/>
  <c r="T59" i="29"/>
  <c r="U59" i="29"/>
  <c r="V59" i="29"/>
  <c r="W59" i="29"/>
  <c r="X59" i="29"/>
  <c r="Y59" i="29"/>
  <c r="Z59" i="29"/>
  <c r="AA59" i="29"/>
  <c r="AB59" i="29"/>
  <c r="AC59" i="29"/>
  <c r="AD59" i="29"/>
  <c r="AE59" i="29"/>
  <c r="AF59" i="29"/>
  <c r="AG59" i="29"/>
  <c r="AH59" i="29"/>
  <c r="E59" i="29"/>
  <c r="E58" i="29"/>
  <c r="E57" i="29"/>
  <c r="E56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AF46" i="29"/>
  <c r="AG46" i="29"/>
  <c r="AH46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AF47" i="29"/>
  <c r="AG47" i="29"/>
  <c r="AH47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AF48" i="29"/>
  <c r="AG48" i="29"/>
  <c r="AH48" i="29"/>
  <c r="F49" i="29"/>
  <c r="G49" i="29"/>
  <c r="H49" i="29"/>
  <c r="I49" i="29"/>
  <c r="J49" i="29"/>
  <c r="K49" i="29"/>
  <c r="L49" i="29"/>
  <c r="M49" i="29"/>
  <c r="N49" i="29"/>
  <c r="O49" i="29"/>
  <c r="P49" i="29"/>
  <c r="Q49" i="29"/>
  <c r="R49" i="29"/>
  <c r="S49" i="29"/>
  <c r="T49" i="29"/>
  <c r="U49" i="29"/>
  <c r="V49" i="29"/>
  <c r="W49" i="29"/>
  <c r="X49" i="29"/>
  <c r="Y49" i="29"/>
  <c r="Z49" i="29"/>
  <c r="AA49" i="29"/>
  <c r="AB49" i="29"/>
  <c r="AC49" i="29"/>
  <c r="AD49" i="29"/>
  <c r="AE49" i="29"/>
  <c r="AF49" i="29"/>
  <c r="AG49" i="29"/>
  <c r="AH49" i="29"/>
  <c r="E47" i="29"/>
  <c r="E48" i="29"/>
  <c r="E49" i="29"/>
  <c r="E46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AG33" i="29"/>
  <c r="AH33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AF34" i="29"/>
  <c r="AG34" i="29"/>
  <c r="AH34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AF35" i="29"/>
  <c r="AG35" i="29"/>
  <c r="AH35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E36" i="29"/>
  <c r="E35" i="29"/>
  <c r="E34" i="29"/>
  <c r="E33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AF23" i="29"/>
  <c r="AG23" i="29"/>
  <c r="AH23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AF24" i="29"/>
  <c r="AG24" i="29"/>
  <c r="AH24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AF25" i="29"/>
  <c r="AG25" i="29"/>
  <c r="AH25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AF26" i="29"/>
  <c r="AG26" i="29"/>
  <c r="AH26" i="29"/>
  <c r="E24" i="29"/>
  <c r="E25" i="29"/>
  <c r="E26" i="29"/>
  <c r="E23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AF18" i="29"/>
  <c r="AG18" i="29"/>
  <c r="AH18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AF19" i="29"/>
  <c r="AG19" i="29"/>
  <c r="AH19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AF20" i="29"/>
  <c r="AG20" i="29"/>
  <c r="AH20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AF21" i="29"/>
  <c r="AG21" i="29"/>
  <c r="AH21" i="29"/>
  <c r="E19" i="29"/>
  <c r="E20" i="29"/>
  <c r="E21" i="29"/>
  <c r="E18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AF6" i="29"/>
  <c r="AG6" i="29"/>
  <c r="AH6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AF7" i="29"/>
  <c r="AG7" i="29"/>
  <c r="AH7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E8" i="29"/>
  <c r="E7" i="29"/>
  <c r="E6" i="29"/>
  <c r="E5" i="29"/>
  <c r="E124" i="29"/>
  <c r="F124" i="29"/>
  <c r="G124" i="29"/>
  <c r="E125" i="29"/>
  <c r="F125" i="29"/>
  <c r="G125" i="29"/>
  <c r="E126" i="29"/>
  <c r="F126" i="29"/>
  <c r="G126" i="29"/>
  <c r="E128" i="29"/>
  <c r="F128" i="29"/>
  <c r="G128" i="29"/>
  <c r="E129" i="29"/>
  <c r="F129" i="29"/>
  <c r="G129" i="29"/>
  <c r="E130" i="29"/>
  <c r="F130" i="29"/>
  <c r="G130" i="29"/>
  <c r="E131" i="29"/>
  <c r="F131" i="29"/>
  <c r="G131" i="29"/>
  <c r="E133" i="29"/>
  <c r="F133" i="29"/>
  <c r="G133" i="29"/>
  <c r="E134" i="29"/>
  <c r="F134" i="29"/>
  <c r="G134" i="29"/>
  <c r="E135" i="29"/>
  <c r="F135" i="29"/>
  <c r="G135" i="29"/>
  <c r="E136" i="29"/>
  <c r="F136" i="29"/>
  <c r="G136" i="29"/>
  <c r="E138" i="29"/>
  <c r="F138" i="29"/>
  <c r="G138" i="29"/>
  <c r="E139" i="29"/>
  <c r="F139" i="29"/>
  <c r="G139" i="29"/>
  <c r="E140" i="29"/>
  <c r="F140" i="29"/>
  <c r="G140" i="29"/>
  <c r="E141" i="29"/>
  <c r="F141" i="29"/>
  <c r="G141" i="29"/>
  <c r="E143" i="29"/>
  <c r="F143" i="29"/>
  <c r="G143" i="29"/>
  <c r="E145" i="29"/>
  <c r="F145" i="29"/>
  <c r="G145" i="29"/>
  <c r="E146" i="29"/>
  <c r="F146" i="29"/>
  <c r="G146" i="29"/>
  <c r="F123" i="29"/>
  <c r="G123" i="29"/>
  <c r="E123" i="29"/>
  <c r="F115" i="28"/>
  <c r="G115" i="28"/>
  <c r="H115" i="28"/>
  <c r="I115" i="28"/>
  <c r="J115" i="28"/>
  <c r="K115" i="28"/>
  <c r="L115" i="28"/>
  <c r="M115" i="28"/>
  <c r="N115" i="28"/>
  <c r="O115" i="28"/>
  <c r="P115" i="28"/>
  <c r="Q115" i="28"/>
  <c r="R115" i="28"/>
  <c r="S115" i="28"/>
  <c r="T115" i="28"/>
  <c r="U115" i="28"/>
  <c r="V115" i="28"/>
  <c r="W115" i="28"/>
  <c r="X115" i="28"/>
  <c r="Y115" i="28"/>
  <c r="Z115" i="28"/>
  <c r="AA115" i="28"/>
  <c r="AB115" i="28"/>
  <c r="AC115" i="28"/>
  <c r="AD115" i="28"/>
  <c r="AE115" i="28"/>
  <c r="AF115" i="28"/>
  <c r="AG115" i="28"/>
  <c r="AH115" i="28"/>
  <c r="F117" i="28"/>
  <c r="G117" i="28"/>
  <c r="H117" i="28"/>
  <c r="I117" i="28"/>
  <c r="J117" i="28"/>
  <c r="K117" i="28"/>
  <c r="L117" i="28"/>
  <c r="M117" i="28"/>
  <c r="N117" i="28"/>
  <c r="O117" i="28"/>
  <c r="P117" i="28"/>
  <c r="Q117" i="28"/>
  <c r="R117" i="28"/>
  <c r="S117" i="28"/>
  <c r="T117" i="28"/>
  <c r="U117" i="28"/>
  <c r="V117" i="28"/>
  <c r="W117" i="28"/>
  <c r="X117" i="28"/>
  <c r="Y117" i="28"/>
  <c r="Z117" i="28"/>
  <c r="AA117" i="28"/>
  <c r="AB117" i="28"/>
  <c r="AC117" i="28"/>
  <c r="AD117" i="28"/>
  <c r="AE117" i="28"/>
  <c r="AF117" i="28"/>
  <c r="AG117" i="28"/>
  <c r="AH117" i="28"/>
  <c r="F118" i="28"/>
  <c r="G118" i="28"/>
  <c r="H118" i="28"/>
  <c r="I118" i="28"/>
  <c r="J118" i="28"/>
  <c r="K118" i="28"/>
  <c r="L118" i="28"/>
  <c r="M118" i="28"/>
  <c r="N118" i="28"/>
  <c r="O118" i="28"/>
  <c r="P118" i="28"/>
  <c r="Q118" i="28"/>
  <c r="R118" i="28"/>
  <c r="S118" i="28"/>
  <c r="T118" i="28"/>
  <c r="U118" i="28"/>
  <c r="V118" i="28"/>
  <c r="W118" i="28"/>
  <c r="X118" i="28"/>
  <c r="Y118" i="28"/>
  <c r="Z118" i="28"/>
  <c r="AA118" i="28"/>
  <c r="AB118" i="28"/>
  <c r="AC118" i="28"/>
  <c r="AD118" i="28"/>
  <c r="AE118" i="28"/>
  <c r="AF118" i="28"/>
  <c r="AG118" i="28"/>
  <c r="AH118" i="28"/>
  <c r="E117" i="28"/>
  <c r="E118" i="28"/>
  <c r="E115" i="28"/>
  <c r="F110" i="28"/>
  <c r="G110" i="28"/>
  <c r="H110" i="28"/>
  <c r="I110" i="28"/>
  <c r="J110" i="28"/>
  <c r="K110" i="28"/>
  <c r="L110" i="28"/>
  <c r="M110" i="28"/>
  <c r="N110" i="28"/>
  <c r="O110" i="28"/>
  <c r="P110" i="28"/>
  <c r="Q110" i="28"/>
  <c r="R110" i="28"/>
  <c r="S110" i="28"/>
  <c r="T110" i="28"/>
  <c r="U110" i="28"/>
  <c r="V110" i="28"/>
  <c r="W110" i="28"/>
  <c r="X110" i="28"/>
  <c r="Y110" i="28"/>
  <c r="Z110" i="28"/>
  <c r="AA110" i="28"/>
  <c r="AB110" i="28"/>
  <c r="AC110" i="28"/>
  <c r="AD110" i="28"/>
  <c r="AE110" i="28"/>
  <c r="AF110" i="28"/>
  <c r="AG110" i="28"/>
  <c r="AH110" i="28"/>
  <c r="E110" i="28"/>
  <c r="F102" i="28"/>
  <c r="G102" i="28"/>
  <c r="H102" i="28"/>
  <c r="I102" i="28"/>
  <c r="J102" i="28"/>
  <c r="K102" i="28"/>
  <c r="L102" i="28"/>
  <c r="M102" i="28"/>
  <c r="N102" i="28"/>
  <c r="O102" i="28"/>
  <c r="P102" i="28"/>
  <c r="Q102" i="28"/>
  <c r="R102" i="28"/>
  <c r="S102" i="28"/>
  <c r="T102" i="28"/>
  <c r="U102" i="28"/>
  <c r="V102" i="28"/>
  <c r="W102" i="28"/>
  <c r="X102" i="28"/>
  <c r="Y102" i="28"/>
  <c r="Z102" i="28"/>
  <c r="AA102" i="28"/>
  <c r="AB102" i="28"/>
  <c r="AC102" i="28"/>
  <c r="AD102" i="28"/>
  <c r="AE102" i="28"/>
  <c r="AF102" i="28"/>
  <c r="AG102" i="28"/>
  <c r="AH102" i="28"/>
  <c r="H103" i="28"/>
  <c r="H116" i="28" s="1"/>
  <c r="F104" i="28"/>
  <c r="G104" i="28"/>
  <c r="H104" i="28"/>
  <c r="I104" i="28"/>
  <c r="J104" i="28"/>
  <c r="K104" i="28"/>
  <c r="L104" i="28"/>
  <c r="M104" i="28"/>
  <c r="N104" i="28"/>
  <c r="O104" i="28"/>
  <c r="P104" i="28"/>
  <c r="Q104" i="28"/>
  <c r="R104" i="28"/>
  <c r="S104" i="28"/>
  <c r="T104" i="28"/>
  <c r="U104" i="28"/>
  <c r="V104" i="28"/>
  <c r="W104" i="28"/>
  <c r="X104" i="28"/>
  <c r="Y104" i="28"/>
  <c r="Z104" i="28"/>
  <c r="AA104" i="28"/>
  <c r="AB104" i="28"/>
  <c r="AC104" i="28"/>
  <c r="AD104" i="28"/>
  <c r="AE104" i="28"/>
  <c r="AF104" i="28"/>
  <c r="AG104" i="28"/>
  <c r="AH104" i="28"/>
  <c r="F105" i="28"/>
  <c r="G105" i="28"/>
  <c r="H105" i="28"/>
  <c r="I105" i="28"/>
  <c r="J105" i="28"/>
  <c r="K105" i="28"/>
  <c r="L105" i="28"/>
  <c r="M105" i="28"/>
  <c r="N105" i="28"/>
  <c r="O105" i="28"/>
  <c r="P105" i="28"/>
  <c r="Q105" i="28"/>
  <c r="R105" i="28"/>
  <c r="S105" i="28"/>
  <c r="T105" i="28"/>
  <c r="U105" i="28"/>
  <c r="V105" i="28"/>
  <c r="W105" i="28"/>
  <c r="X105" i="28"/>
  <c r="Y105" i="28"/>
  <c r="Z105" i="28"/>
  <c r="AA105" i="28"/>
  <c r="AB105" i="28"/>
  <c r="AC105" i="28"/>
  <c r="AD105" i="28"/>
  <c r="AE105" i="28"/>
  <c r="AF105" i="28"/>
  <c r="AG105" i="28"/>
  <c r="AH105" i="28"/>
  <c r="E105" i="28"/>
  <c r="E104" i="28"/>
  <c r="E102" i="28"/>
  <c r="F92" i="28"/>
  <c r="G92" i="28"/>
  <c r="H92" i="28"/>
  <c r="I92" i="28"/>
  <c r="J92" i="28"/>
  <c r="K92" i="28"/>
  <c r="L92" i="28"/>
  <c r="M92" i="28"/>
  <c r="N92" i="28"/>
  <c r="O92" i="28"/>
  <c r="P92" i="28"/>
  <c r="Q92" i="28"/>
  <c r="R92" i="28"/>
  <c r="S92" i="28"/>
  <c r="T92" i="28"/>
  <c r="U92" i="28"/>
  <c r="V92" i="28"/>
  <c r="W92" i="28"/>
  <c r="X92" i="28"/>
  <c r="Y92" i="28"/>
  <c r="Z92" i="28"/>
  <c r="AA92" i="28"/>
  <c r="AB92" i="28"/>
  <c r="AC92" i="28"/>
  <c r="AD92" i="28"/>
  <c r="AE92" i="28"/>
  <c r="AF92" i="28"/>
  <c r="AG92" i="28"/>
  <c r="AH92" i="28"/>
  <c r="F93" i="28"/>
  <c r="G93" i="28"/>
  <c r="H93" i="28"/>
  <c r="I93" i="28"/>
  <c r="J93" i="28"/>
  <c r="K93" i="28"/>
  <c r="L93" i="28"/>
  <c r="M93" i="28"/>
  <c r="N93" i="28"/>
  <c r="O93" i="28"/>
  <c r="P93" i="28"/>
  <c r="Q93" i="28"/>
  <c r="R93" i="28"/>
  <c r="S93" i="28"/>
  <c r="T93" i="28"/>
  <c r="U93" i="28"/>
  <c r="V93" i="28"/>
  <c r="W93" i="28"/>
  <c r="X93" i="28"/>
  <c r="Y93" i="28"/>
  <c r="Z93" i="28"/>
  <c r="AA93" i="28"/>
  <c r="AB93" i="28"/>
  <c r="AC93" i="28"/>
  <c r="AD93" i="28"/>
  <c r="AE93" i="28"/>
  <c r="AF93" i="28"/>
  <c r="AG93" i="28"/>
  <c r="AH93" i="28"/>
  <c r="F94" i="28"/>
  <c r="G94" i="28"/>
  <c r="H94" i="28"/>
  <c r="I94" i="28"/>
  <c r="J94" i="28"/>
  <c r="K94" i="28"/>
  <c r="L94" i="28"/>
  <c r="M94" i="28"/>
  <c r="N94" i="28"/>
  <c r="O94" i="28"/>
  <c r="P94" i="28"/>
  <c r="Q94" i="28"/>
  <c r="R94" i="28"/>
  <c r="S94" i="28"/>
  <c r="T94" i="28"/>
  <c r="U94" i="28"/>
  <c r="V94" i="28"/>
  <c r="W94" i="28"/>
  <c r="X94" i="28"/>
  <c r="Y94" i="28"/>
  <c r="Z94" i="28"/>
  <c r="AA94" i="28"/>
  <c r="AB94" i="28"/>
  <c r="AC94" i="28"/>
  <c r="AD94" i="28"/>
  <c r="AE94" i="28"/>
  <c r="AF94" i="28"/>
  <c r="AG94" i="28"/>
  <c r="AH94" i="28"/>
  <c r="F95" i="28"/>
  <c r="G95" i="28"/>
  <c r="H95" i="28"/>
  <c r="I95" i="28"/>
  <c r="J95" i="28"/>
  <c r="K95" i="28"/>
  <c r="L95" i="28"/>
  <c r="M95" i="28"/>
  <c r="N95" i="28"/>
  <c r="O95" i="28"/>
  <c r="P95" i="28"/>
  <c r="Q95" i="28"/>
  <c r="R95" i="28"/>
  <c r="S95" i="28"/>
  <c r="T95" i="28"/>
  <c r="U95" i="28"/>
  <c r="V95" i="28"/>
  <c r="W95" i="28"/>
  <c r="X95" i="28"/>
  <c r="Y95" i="28"/>
  <c r="Z95" i="28"/>
  <c r="AA95" i="28"/>
  <c r="AB95" i="28"/>
  <c r="AC95" i="28"/>
  <c r="AD95" i="28"/>
  <c r="AE95" i="28"/>
  <c r="AF95" i="28"/>
  <c r="AG95" i="28"/>
  <c r="AH95" i="28"/>
  <c r="E93" i="28"/>
  <c r="E94" i="28"/>
  <c r="E95" i="28"/>
  <c r="E92" i="28"/>
  <c r="F87" i="28"/>
  <c r="G87" i="28"/>
  <c r="H87" i="28"/>
  <c r="I87" i="28"/>
  <c r="J87" i="28"/>
  <c r="K87" i="28"/>
  <c r="L87" i="28"/>
  <c r="M87" i="28"/>
  <c r="N87" i="28"/>
  <c r="O87" i="28"/>
  <c r="P87" i="28"/>
  <c r="Q87" i="28"/>
  <c r="R87" i="28"/>
  <c r="S87" i="28"/>
  <c r="T87" i="28"/>
  <c r="U87" i="28"/>
  <c r="V87" i="28"/>
  <c r="W87" i="28"/>
  <c r="X87" i="28"/>
  <c r="Y87" i="28"/>
  <c r="Z87" i="28"/>
  <c r="AA87" i="28"/>
  <c r="AB87" i="28"/>
  <c r="AC87" i="28"/>
  <c r="AD87" i="28"/>
  <c r="AE87" i="28"/>
  <c r="AF87" i="28"/>
  <c r="AG87" i="28"/>
  <c r="AH87" i="28"/>
  <c r="E87" i="28"/>
  <c r="F79" i="28"/>
  <c r="G79" i="28"/>
  <c r="H79" i="28"/>
  <c r="I79" i="28"/>
  <c r="J79" i="28"/>
  <c r="K79" i="28"/>
  <c r="L79" i="28"/>
  <c r="M79" i="28"/>
  <c r="N79" i="28"/>
  <c r="O79" i="28"/>
  <c r="P79" i="28"/>
  <c r="Q79" i="28"/>
  <c r="R79" i="28"/>
  <c r="S79" i="28"/>
  <c r="T79" i="28"/>
  <c r="U79" i="28"/>
  <c r="V79" i="28"/>
  <c r="W79" i="28"/>
  <c r="X79" i="28"/>
  <c r="Y79" i="28"/>
  <c r="Z79" i="28"/>
  <c r="AA79" i="28"/>
  <c r="AB79" i="28"/>
  <c r="AC79" i="28"/>
  <c r="AD79" i="28"/>
  <c r="AE79" i="28"/>
  <c r="AF79" i="28"/>
  <c r="AG79" i="28"/>
  <c r="AH79" i="28"/>
  <c r="F80" i="28"/>
  <c r="G80" i="28"/>
  <c r="H80" i="28"/>
  <c r="I80" i="28"/>
  <c r="J80" i="28"/>
  <c r="K80" i="28"/>
  <c r="L80" i="28"/>
  <c r="M80" i="28"/>
  <c r="N80" i="28"/>
  <c r="O80" i="28"/>
  <c r="P80" i="28"/>
  <c r="Q80" i="28"/>
  <c r="R80" i="28"/>
  <c r="S80" i="28"/>
  <c r="T80" i="28"/>
  <c r="U80" i="28"/>
  <c r="V80" i="28"/>
  <c r="W80" i="28"/>
  <c r="X80" i="28"/>
  <c r="Y80" i="28"/>
  <c r="Z80" i="28"/>
  <c r="AA80" i="28"/>
  <c r="AB80" i="28"/>
  <c r="AC80" i="28"/>
  <c r="AD80" i="28"/>
  <c r="AE80" i="28"/>
  <c r="AF80" i="28"/>
  <c r="AG80" i="28"/>
  <c r="AH80" i="28"/>
  <c r="F81" i="28"/>
  <c r="G81" i="28"/>
  <c r="H81" i="28"/>
  <c r="I81" i="28"/>
  <c r="J81" i="28"/>
  <c r="K81" i="28"/>
  <c r="L81" i="28"/>
  <c r="M81" i="28"/>
  <c r="N81" i="28"/>
  <c r="O81" i="28"/>
  <c r="P81" i="28"/>
  <c r="Q81" i="28"/>
  <c r="R81" i="28"/>
  <c r="S81" i="28"/>
  <c r="T81" i="28"/>
  <c r="U81" i="28"/>
  <c r="V81" i="28"/>
  <c r="W81" i="28"/>
  <c r="X81" i="28"/>
  <c r="Y81" i="28"/>
  <c r="Z81" i="28"/>
  <c r="AA81" i="28"/>
  <c r="AB81" i="28"/>
  <c r="AC81" i="28"/>
  <c r="AD81" i="28"/>
  <c r="AE81" i="28"/>
  <c r="AF81" i="28"/>
  <c r="AG81" i="28"/>
  <c r="AH81" i="28"/>
  <c r="F82" i="28"/>
  <c r="G82" i="28"/>
  <c r="H82" i="28"/>
  <c r="I82" i="28"/>
  <c r="J82" i="28"/>
  <c r="K82" i="28"/>
  <c r="L82" i="28"/>
  <c r="M82" i="28"/>
  <c r="N82" i="28"/>
  <c r="O82" i="28"/>
  <c r="P82" i="28"/>
  <c r="Q82" i="28"/>
  <c r="R82" i="28"/>
  <c r="S82" i="28"/>
  <c r="T82" i="28"/>
  <c r="U82" i="28"/>
  <c r="V82" i="28"/>
  <c r="W82" i="28"/>
  <c r="X82" i="28"/>
  <c r="Y82" i="28"/>
  <c r="Z82" i="28"/>
  <c r="AA82" i="28"/>
  <c r="AB82" i="28"/>
  <c r="AC82" i="28"/>
  <c r="AD82" i="28"/>
  <c r="AE82" i="28"/>
  <c r="AF82" i="28"/>
  <c r="AG82" i="28"/>
  <c r="AH82" i="28"/>
  <c r="E82" i="28"/>
  <c r="E81" i="28"/>
  <c r="E80" i="28"/>
  <c r="E79" i="28"/>
  <c r="F69" i="28"/>
  <c r="G69" i="28"/>
  <c r="H69" i="28"/>
  <c r="I69" i="28"/>
  <c r="J69" i="28"/>
  <c r="K69" i="28"/>
  <c r="L69" i="28"/>
  <c r="M69" i="28"/>
  <c r="N69" i="28"/>
  <c r="O69" i="28"/>
  <c r="P69" i="28"/>
  <c r="Q69" i="28"/>
  <c r="R69" i="28"/>
  <c r="S69" i="28"/>
  <c r="T69" i="28"/>
  <c r="U69" i="28"/>
  <c r="V69" i="28"/>
  <c r="W69" i="28"/>
  <c r="X69" i="28"/>
  <c r="Y69" i="28"/>
  <c r="Z69" i="28"/>
  <c r="AA69" i="28"/>
  <c r="AB69" i="28"/>
  <c r="AC69" i="28"/>
  <c r="AD69" i="28"/>
  <c r="AE69" i="28"/>
  <c r="AF69" i="28"/>
  <c r="AG69" i="28"/>
  <c r="AH69" i="28"/>
  <c r="F70" i="28"/>
  <c r="G70" i="28"/>
  <c r="H70" i="28"/>
  <c r="I70" i="28"/>
  <c r="J70" i="28"/>
  <c r="K70" i="28"/>
  <c r="L70" i="28"/>
  <c r="M70" i="28"/>
  <c r="N70" i="28"/>
  <c r="O70" i="28"/>
  <c r="P70" i="28"/>
  <c r="Q70" i="28"/>
  <c r="R70" i="28"/>
  <c r="S70" i="28"/>
  <c r="T70" i="28"/>
  <c r="U70" i="28"/>
  <c r="V70" i="28"/>
  <c r="W70" i="28"/>
  <c r="X70" i="28"/>
  <c r="Y70" i="28"/>
  <c r="Z70" i="28"/>
  <c r="AA70" i="28"/>
  <c r="AB70" i="28"/>
  <c r="AC70" i="28"/>
  <c r="AD70" i="28"/>
  <c r="AE70" i="28"/>
  <c r="AF70" i="28"/>
  <c r="AG70" i="28"/>
  <c r="AH70" i="28"/>
  <c r="F71" i="28"/>
  <c r="G71" i="28"/>
  <c r="H71" i="28"/>
  <c r="I71" i="28"/>
  <c r="J71" i="28"/>
  <c r="K71" i="28"/>
  <c r="L71" i="28"/>
  <c r="M71" i="28"/>
  <c r="N71" i="28"/>
  <c r="O71" i="28"/>
  <c r="P71" i="28"/>
  <c r="Q71" i="28"/>
  <c r="R71" i="28"/>
  <c r="S71" i="28"/>
  <c r="T71" i="28"/>
  <c r="U71" i="28"/>
  <c r="V71" i="28"/>
  <c r="W71" i="28"/>
  <c r="X71" i="28"/>
  <c r="Y71" i="28"/>
  <c r="Z71" i="28"/>
  <c r="AA71" i="28"/>
  <c r="AB71" i="28"/>
  <c r="AC71" i="28"/>
  <c r="AD71" i="28"/>
  <c r="AE71" i="28"/>
  <c r="AF71" i="28"/>
  <c r="AG71" i="28"/>
  <c r="AH71" i="28"/>
  <c r="F72" i="28"/>
  <c r="G72" i="28"/>
  <c r="H72" i="28"/>
  <c r="I72" i="28"/>
  <c r="J72" i="28"/>
  <c r="K72" i="28"/>
  <c r="L72" i="28"/>
  <c r="M72" i="28"/>
  <c r="N72" i="28"/>
  <c r="O72" i="28"/>
  <c r="P72" i="28"/>
  <c r="Q72" i="28"/>
  <c r="R72" i="28"/>
  <c r="S72" i="28"/>
  <c r="T72" i="28"/>
  <c r="U72" i="28"/>
  <c r="V72" i="28"/>
  <c r="W72" i="28"/>
  <c r="X72" i="28"/>
  <c r="Y72" i="28"/>
  <c r="Z72" i="28"/>
  <c r="AA72" i="28"/>
  <c r="AB72" i="28"/>
  <c r="AC72" i="28"/>
  <c r="AD72" i="28"/>
  <c r="AE72" i="28"/>
  <c r="AF72" i="28"/>
  <c r="AG72" i="28"/>
  <c r="AH72" i="28"/>
  <c r="E69" i="28"/>
  <c r="E70" i="28"/>
  <c r="E71" i="28"/>
  <c r="E72" i="28"/>
  <c r="F64" i="28"/>
  <c r="G64" i="28"/>
  <c r="H64" i="28"/>
  <c r="I64" i="28"/>
  <c r="J64" i="28"/>
  <c r="K64" i="28"/>
  <c r="L64" i="28"/>
  <c r="M64" i="28"/>
  <c r="N64" i="28"/>
  <c r="O64" i="28"/>
  <c r="P64" i="28"/>
  <c r="Q64" i="28"/>
  <c r="R64" i="28"/>
  <c r="S64" i="28"/>
  <c r="T64" i="28"/>
  <c r="U64" i="28"/>
  <c r="V64" i="28"/>
  <c r="W64" i="28"/>
  <c r="X64" i="28"/>
  <c r="Y64" i="28"/>
  <c r="Z64" i="28"/>
  <c r="AA64" i="28"/>
  <c r="AB64" i="28"/>
  <c r="AC64" i="28"/>
  <c r="AD64" i="28"/>
  <c r="AE64" i="28"/>
  <c r="AF64" i="28"/>
  <c r="AG64" i="28"/>
  <c r="AH64" i="28"/>
  <c r="E64" i="28"/>
  <c r="F56" i="28"/>
  <c r="G56" i="28"/>
  <c r="H56" i="28"/>
  <c r="I56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AF56" i="28"/>
  <c r="AG56" i="28"/>
  <c r="AH56" i="28"/>
  <c r="F57" i="28"/>
  <c r="G57" i="28"/>
  <c r="H57" i="28"/>
  <c r="I57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AF57" i="28"/>
  <c r="AG57" i="28"/>
  <c r="AH57" i="28"/>
  <c r="F58" i="28"/>
  <c r="G58" i="28"/>
  <c r="H58" i="28"/>
  <c r="I58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AF58" i="28"/>
  <c r="AG58" i="28"/>
  <c r="AH58" i="28"/>
  <c r="F59" i="28"/>
  <c r="G59" i="28"/>
  <c r="H59" i="28"/>
  <c r="I59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AF59" i="28"/>
  <c r="AG59" i="28"/>
  <c r="AH59" i="28"/>
  <c r="E59" i="28"/>
  <c r="E58" i="28"/>
  <c r="E57" i="28"/>
  <c r="E56" i="28"/>
  <c r="F46" i="28"/>
  <c r="G46" i="28"/>
  <c r="H46" i="28"/>
  <c r="I46" i="28"/>
  <c r="J46" i="28"/>
  <c r="K46" i="28"/>
  <c r="L46" i="28"/>
  <c r="M46" i="28"/>
  <c r="N46" i="28"/>
  <c r="O46" i="28"/>
  <c r="P46" i="28"/>
  <c r="Q46" i="28"/>
  <c r="R46" i="28"/>
  <c r="S46" i="28"/>
  <c r="T46" i="28"/>
  <c r="U46" i="28"/>
  <c r="V46" i="28"/>
  <c r="W46" i="28"/>
  <c r="X46" i="28"/>
  <c r="Y46" i="28"/>
  <c r="Z46" i="28"/>
  <c r="AA46" i="28"/>
  <c r="AB46" i="28"/>
  <c r="AC46" i="28"/>
  <c r="AD46" i="28"/>
  <c r="AE46" i="28"/>
  <c r="AF46" i="28"/>
  <c r="AG46" i="28"/>
  <c r="AH46" i="28"/>
  <c r="F47" i="28"/>
  <c r="G47" i="28"/>
  <c r="H47" i="28"/>
  <c r="I47" i="28"/>
  <c r="J47" i="28"/>
  <c r="K47" i="28"/>
  <c r="L47" i="28"/>
  <c r="M47" i="28"/>
  <c r="N47" i="28"/>
  <c r="O47" i="28"/>
  <c r="P47" i="28"/>
  <c r="Q47" i="28"/>
  <c r="R47" i="28"/>
  <c r="S47" i="28"/>
  <c r="T47" i="28"/>
  <c r="U47" i="28"/>
  <c r="V47" i="28"/>
  <c r="W47" i="28"/>
  <c r="X47" i="28"/>
  <c r="Y47" i="28"/>
  <c r="Z47" i="28"/>
  <c r="AA47" i="28"/>
  <c r="AB47" i="28"/>
  <c r="AC47" i="28"/>
  <c r="AD47" i="28"/>
  <c r="AE47" i="28"/>
  <c r="AF47" i="28"/>
  <c r="AG47" i="28"/>
  <c r="AH47" i="28"/>
  <c r="F48" i="28"/>
  <c r="G48" i="28"/>
  <c r="H48" i="28"/>
  <c r="I48" i="28"/>
  <c r="J48" i="28"/>
  <c r="K48" i="28"/>
  <c r="L48" i="28"/>
  <c r="M48" i="28"/>
  <c r="N48" i="28"/>
  <c r="O48" i="28"/>
  <c r="P48" i="28"/>
  <c r="Q48" i="28"/>
  <c r="R48" i="28"/>
  <c r="S48" i="28"/>
  <c r="T48" i="28"/>
  <c r="U48" i="28"/>
  <c r="V48" i="28"/>
  <c r="W48" i="28"/>
  <c r="X48" i="28"/>
  <c r="Y48" i="28"/>
  <c r="Z48" i="28"/>
  <c r="AA48" i="28"/>
  <c r="AB48" i="28"/>
  <c r="AC48" i="28"/>
  <c r="AD48" i="28"/>
  <c r="AE48" i="28"/>
  <c r="AF48" i="28"/>
  <c r="AG48" i="28"/>
  <c r="AH48" i="28"/>
  <c r="F49" i="28"/>
  <c r="G49" i="28"/>
  <c r="H49" i="28"/>
  <c r="I49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AB49" i="28"/>
  <c r="AC49" i="28"/>
  <c r="AD49" i="28"/>
  <c r="AE49" i="28"/>
  <c r="AF49" i="28"/>
  <c r="AG49" i="28"/>
  <c r="AH49" i="28"/>
  <c r="E47" i="28"/>
  <c r="E48" i="28"/>
  <c r="E49" i="28"/>
  <c r="E46" i="28"/>
  <c r="F41" i="28"/>
  <c r="G41" i="28"/>
  <c r="H41" i="28"/>
  <c r="I41" i="28"/>
  <c r="J41" i="28"/>
  <c r="K41" i="28"/>
  <c r="L41" i="28"/>
  <c r="M41" i="28"/>
  <c r="N41" i="28"/>
  <c r="O41" i="28"/>
  <c r="P41" i="28"/>
  <c r="Q41" i="28"/>
  <c r="R41" i="28"/>
  <c r="S41" i="28"/>
  <c r="T41" i="28"/>
  <c r="U41" i="28"/>
  <c r="V41" i="28"/>
  <c r="W41" i="28"/>
  <c r="X41" i="28"/>
  <c r="Y41" i="28"/>
  <c r="Z41" i="28"/>
  <c r="AA41" i="28"/>
  <c r="AB41" i="28"/>
  <c r="AC41" i="28"/>
  <c r="AD41" i="28"/>
  <c r="AE41" i="28"/>
  <c r="AF41" i="28"/>
  <c r="AG41" i="28"/>
  <c r="AH41" i="28"/>
  <c r="E41" i="28"/>
  <c r="F33" i="28"/>
  <c r="G33" i="28"/>
  <c r="H33" i="28"/>
  <c r="I33" i="28"/>
  <c r="J33" i="28"/>
  <c r="K33" i="28"/>
  <c r="L33" i="28"/>
  <c r="M33" i="28"/>
  <c r="N33" i="28"/>
  <c r="O33" i="28"/>
  <c r="P33" i="28"/>
  <c r="Q33" i="28"/>
  <c r="R33" i="28"/>
  <c r="S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AF33" i="28"/>
  <c r="AG33" i="28"/>
  <c r="AH33" i="28"/>
  <c r="F34" i="28"/>
  <c r="G34" i="28"/>
  <c r="H34" i="28"/>
  <c r="I34" i="28"/>
  <c r="J34" i="28"/>
  <c r="K34" i="28"/>
  <c r="L34" i="28"/>
  <c r="M34" i="28"/>
  <c r="N34" i="28"/>
  <c r="O34" i="28"/>
  <c r="P34" i="28"/>
  <c r="Q34" i="28"/>
  <c r="R34" i="28"/>
  <c r="S34" i="28"/>
  <c r="T34" i="28"/>
  <c r="U34" i="28"/>
  <c r="V34" i="28"/>
  <c r="W34" i="28"/>
  <c r="X34" i="28"/>
  <c r="Y34" i="28"/>
  <c r="Z34" i="28"/>
  <c r="AA34" i="28"/>
  <c r="AB34" i="28"/>
  <c r="AC34" i="28"/>
  <c r="AD34" i="28"/>
  <c r="AE34" i="28"/>
  <c r="AF34" i="28"/>
  <c r="AG34" i="28"/>
  <c r="AH34" i="28"/>
  <c r="F35" i="28"/>
  <c r="G35" i="28"/>
  <c r="H35" i="28"/>
  <c r="I35" i="28"/>
  <c r="J35" i="28"/>
  <c r="K35" i="28"/>
  <c r="L35" i="28"/>
  <c r="M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AF35" i="28"/>
  <c r="AG35" i="28"/>
  <c r="AH35" i="28"/>
  <c r="F36" i="28"/>
  <c r="G36" i="28"/>
  <c r="H36" i="28"/>
  <c r="I36" i="28"/>
  <c r="J36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E36" i="28"/>
  <c r="E35" i="28"/>
  <c r="E34" i="28"/>
  <c r="E33" i="28"/>
  <c r="F23" i="28"/>
  <c r="G23" i="28"/>
  <c r="H23" i="28"/>
  <c r="I23" i="28"/>
  <c r="J23" i="28"/>
  <c r="K23" i="28"/>
  <c r="L23" i="28"/>
  <c r="M23" i="28"/>
  <c r="N23" i="28"/>
  <c r="O23" i="28"/>
  <c r="P23" i="28"/>
  <c r="Q23" i="28"/>
  <c r="R23" i="28"/>
  <c r="S23" i="28"/>
  <c r="T23" i="28"/>
  <c r="U23" i="28"/>
  <c r="V23" i="28"/>
  <c r="W23" i="28"/>
  <c r="X23" i="28"/>
  <c r="Y23" i="28"/>
  <c r="Z23" i="28"/>
  <c r="AA23" i="28"/>
  <c r="AB23" i="28"/>
  <c r="AC23" i="28"/>
  <c r="AD23" i="28"/>
  <c r="AE23" i="28"/>
  <c r="AF23" i="28"/>
  <c r="AG23" i="28"/>
  <c r="AH23" i="28"/>
  <c r="F24" i="28"/>
  <c r="G24" i="28"/>
  <c r="H24" i="28"/>
  <c r="I24" i="28"/>
  <c r="J24" i="28"/>
  <c r="K24" i="28"/>
  <c r="L24" i="28"/>
  <c r="M24" i="28"/>
  <c r="N24" i="28"/>
  <c r="O24" i="28"/>
  <c r="P24" i="28"/>
  <c r="Q24" i="28"/>
  <c r="R24" i="28"/>
  <c r="S24" i="28"/>
  <c r="T24" i="28"/>
  <c r="U24" i="28"/>
  <c r="V24" i="28"/>
  <c r="W24" i="28"/>
  <c r="X24" i="28"/>
  <c r="Y24" i="28"/>
  <c r="Z24" i="28"/>
  <c r="AA24" i="28"/>
  <c r="AB24" i="28"/>
  <c r="AC24" i="28"/>
  <c r="AD24" i="28"/>
  <c r="AE24" i="28"/>
  <c r="AF24" i="28"/>
  <c r="AG24" i="28"/>
  <c r="AH24" i="28"/>
  <c r="F25" i="28"/>
  <c r="G25" i="28"/>
  <c r="H25" i="28"/>
  <c r="I25" i="28"/>
  <c r="J25" i="28"/>
  <c r="K25" i="28"/>
  <c r="L25" i="28"/>
  <c r="M25" i="28"/>
  <c r="N25" i="28"/>
  <c r="O25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AF25" i="28"/>
  <c r="AG25" i="28"/>
  <c r="AH25" i="28"/>
  <c r="F26" i="28"/>
  <c r="G26" i="28"/>
  <c r="H26" i="28"/>
  <c r="I26" i="28"/>
  <c r="J26" i="28"/>
  <c r="K26" i="28"/>
  <c r="L26" i="28"/>
  <c r="M26" i="28"/>
  <c r="N26" i="28"/>
  <c r="O26" i="28"/>
  <c r="P26" i="28"/>
  <c r="Q26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AF26" i="28"/>
  <c r="AG26" i="28"/>
  <c r="AH26" i="28"/>
  <c r="E24" i="28"/>
  <c r="E25" i="28"/>
  <c r="E26" i="28"/>
  <c r="E23" i="28"/>
  <c r="F18" i="28"/>
  <c r="G18" i="28"/>
  <c r="H18" i="28"/>
  <c r="I18" i="28"/>
  <c r="J18" i="28"/>
  <c r="K18" i="28"/>
  <c r="L18" i="28"/>
  <c r="M18" i="28"/>
  <c r="N18" i="28"/>
  <c r="O18" i="28"/>
  <c r="P18" i="28"/>
  <c r="Q18" i="28"/>
  <c r="R18" i="28"/>
  <c r="S18" i="28"/>
  <c r="T18" i="28"/>
  <c r="U18" i="28"/>
  <c r="V18" i="28"/>
  <c r="W18" i="28"/>
  <c r="X18" i="28"/>
  <c r="Y18" i="28"/>
  <c r="Z18" i="28"/>
  <c r="AA18" i="28"/>
  <c r="AB18" i="28"/>
  <c r="AC18" i="28"/>
  <c r="AD18" i="28"/>
  <c r="AE18" i="28"/>
  <c r="AF18" i="28"/>
  <c r="AG18" i="28"/>
  <c r="AH18" i="28"/>
  <c r="F19" i="28"/>
  <c r="G19" i="28"/>
  <c r="H19" i="28"/>
  <c r="I19" i="28"/>
  <c r="J19" i="28"/>
  <c r="K19" i="28"/>
  <c r="L19" i="28"/>
  <c r="M19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Z19" i="28"/>
  <c r="AA19" i="28"/>
  <c r="AB19" i="28"/>
  <c r="AC19" i="28"/>
  <c r="AD19" i="28"/>
  <c r="AE19" i="28"/>
  <c r="AF19" i="28"/>
  <c r="AG19" i="28"/>
  <c r="AH19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Z20" i="28"/>
  <c r="AA20" i="28"/>
  <c r="AB20" i="28"/>
  <c r="AC20" i="28"/>
  <c r="AD20" i="28"/>
  <c r="AE20" i="28"/>
  <c r="AF20" i="28"/>
  <c r="AG20" i="28"/>
  <c r="AH20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U21" i="28"/>
  <c r="V21" i="28"/>
  <c r="W21" i="28"/>
  <c r="X21" i="28"/>
  <c r="Y21" i="28"/>
  <c r="Z21" i="28"/>
  <c r="AA21" i="28"/>
  <c r="AB21" i="28"/>
  <c r="AC21" i="28"/>
  <c r="AD21" i="28"/>
  <c r="AE21" i="28"/>
  <c r="AF21" i="28"/>
  <c r="AG21" i="28"/>
  <c r="AH21" i="28"/>
  <c r="E19" i="28"/>
  <c r="E20" i="28"/>
  <c r="E21" i="28"/>
  <c r="E18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AC13" i="28"/>
  <c r="AD13" i="28"/>
  <c r="AE13" i="28"/>
  <c r="AF13" i="28"/>
  <c r="AG13" i="28"/>
  <c r="AH13" i="28"/>
  <c r="E13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X5" i="28"/>
  <c r="Y5" i="28"/>
  <c r="Z5" i="28"/>
  <c r="AA5" i="28"/>
  <c r="AB5" i="28"/>
  <c r="AC5" i="28"/>
  <c r="AD5" i="28"/>
  <c r="AE5" i="28"/>
  <c r="AF5" i="28"/>
  <c r="AG5" i="28"/>
  <c r="AH5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T6" i="28"/>
  <c r="U6" i="28"/>
  <c r="V6" i="28"/>
  <c r="W6" i="28"/>
  <c r="X6" i="28"/>
  <c r="Y6" i="28"/>
  <c r="Z6" i="28"/>
  <c r="AA6" i="28"/>
  <c r="AB6" i="28"/>
  <c r="AC6" i="28"/>
  <c r="AD6" i="28"/>
  <c r="AE6" i="28"/>
  <c r="AF6" i="28"/>
  <c r="AG6" i="28"/>
  <c r="AH6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AD7" i="28"/>
  <c r="AE7" i="28"/>
  <c r="AF7" i="28"/>
  <c r="AG7" i="28"/>
  <c r="AH7" i="28"/>
  <c r="F8" i="28"/>
  <c r="G8" i="28"/>
  <c r="H8" i="28"/>
  <c r="I8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AF8" i="28"/>
  <c r="AG8" i="28"/>
  <c r="AH8" i="28"/>
  <c r="E8" i="28"/>
  <c r="E7" i="28"/>
  <c r="E6" i="28"/>
  <c r="E5" i="28"/>
  <c r="I146" i="29" l="1"/>
  <c r="J146" i="29" s="1"/>
  <c r="K146" i="29" s="1"/>
  <c r="L146" i="29" s="1"/>
  <c r="M146" i="29" s="1"/>
  <c r="N146" i="29" s="1"/>
  <c r="O146" i="29" s="1"/>
  <c r="P146" i="29" s="1"/>
  <c r="Q146" i="29" s="1"/>
  <c r="R146" i="29" s="1"/>
  <c r="S146" i="29" s="1"/>
  <c r="T146" i="29" s="1"/>
  <c r="U146" i="29" s="1"/>
  <c r="V146" i="29" s="1"/>
  <c r="W146" i="29" s="1"/>
  <c r="X146" i="29" s="1"/>
  <c r="Y146" i="29" s="1"/>
  <c r="Z146" i="29" s="1"/>
  <c r="AA146" i="29" s="1"/>
  <c r="AB146" i="29" s="1"/>
  <c r="AC146" i="29" s="1"/>
  <c r="AD146" i="29" s="1"/>
  <c r="AE146" i="29" s="1"/>
  <c r="AF146" i="29" s="1"/>
  <c r="AG146" i="29" s="1"/>
  <c r="AH146" i="29" s="1"/>
  <c r="I145" i="29"/>
  <c r="J145" i="29" s="1"/>
  <c r="K145" i="29" s="1"/>
  <c r="L145" i="29" s="1"/>
  <c r="M145" i="29" s="1"/>
  <c r="N145" i="29" s="1"/>
  <c r="O145" i="29" s="1"/>
  <c r="P145" i="29" s="1"/>
  <c r="Q145" i="29" s="1"/>
  <c r="R145" i="29" s="1"/>
  <c r="S145" i="29" s="1"/>
  <c r="T145" i="29" s="1"/>
  <c r="U145" i="29" s="1"/>
  <c r="V145" i="29" s="1"/>
  <c r="W145" i="29" s="1"/>
  <c r="X145" i="29" s="1"/>
  <c r="Y145" i="29" s="1"/>
  <c r="Z145" i="29" s="1"/>
  <c r="AA145" i="29" s="1"/>
  <c r="AB145" i="29" s="1"/>
  <c r="AC145" i="29" s="1"/>
  <c r="AD145" i="29" s="1"/>
  <c r="AE145" i="29" s="1"/>
  <c r="AF145" i="29" s="1"/>
  <c r="AG145" i="29" s="1"/>
  <c r="AH145" i="29" s="1"/>
  <c r="I144" i="29"/>
  <c r="J144" i="29" s="1"/>
  <c r="K144" i="29" s="1"/>
  <c r="L144" i="29" s="1"/>
  <c r="M144" i="29" s="1"/>
  <c r="N144" i="29" s="1"/>
  <c r="O144" i="29" s="1"/>
  <c r="P144" i="29" s="1"/>
  <c r="Q144" i="29" s="1"/>
  <c r="R144" i="29" s="1"/>
  <c r="S144" i="29" s="1"/>
  <c r="T144" i="29" s="1"/>
  <c r="U144" i="29" s="1"/>
  <c r="V144" i="29" s="1"/>
  <c r="W144" i="29" s="1"/>
  <c r="X144" i="29" s="1"/>
  <c r="Y144" i="29" s="1"/>
  <c r="Z144" i="29" s="1"/>
  <c r="AA144" i="29" s="1"/>
  <c r="AB144" i="29" s="1"/>
  <c r="AC144" i="29" s="1"/>
  <c r="AD144" i="29" s="1"/>
  <c r="AE144" i="29" s="1"/>
  <c r="AF144" i="29" s="1"/>
  <c r="AG144" i="29" s="1"/>
  <c r="AH144" i="29" s="1"/>
  <c r="I143" i="29"/>
  <c r="J143" i="29" s="1"/>
  <c r="K143" i="29" s="1"/>
  <c r="L143" i="29" s="1"/>
  <c r="M143" i="29" s="1"/>
  <c r="N143" i="29" s="1"/>
  <c r="O143" i="29" s="1"/>
  <c r="P143" i="29" s="1"/>
  <c r="Q143" i="29" s="1"/>
  <c r="R143" i="29" s="1"/>
  <c r="S143" i="29" s="1"/>
  <c r="T143" i="29" s="1"/>
  <c r="U143" i="29" s="1"/>
  <c r="V143" i="29" s="1"/>
  <c r="W143" i="29" s="1"/>
  <c r="X143" i="29" s="1"/>
  <c r="Y143" i="29" s="1"/>
  <c r="Z143" i="29" s="1"/>
  <c r="AA143" i="29" s="1"/>
  <c r="AB143" i="29" s="1"/>
  <c r="AC143" i="29" s="1"/>
  <c r="AD143" i="29" s="1"/>
  <c r="AE143" i="29" s="1"/>
  <c r="AF143" i="29" s="1"/>
  <c r="AG143" i="29" s="1"/>
  <c r="AH143" i="29" s="1"/>
  <c r="I141" i="29"/>
  <c r="J141" i="29" s="1"/>
  <c r="K141" i="29" s="1"/>
  <c r="L141" i="29" s="1"/>
  <c r="M141" i="29" s="1"/>
  <c r="N141" i="29" s="1"/>
  <c r="O141" i="29" s="1"/>
  <c r="P141" i="29" s="1"/>
  <c r="Q141" i="29" s="1"/>
  <c r="R141" i="29" s="1"/>
  <c r="S141" i="29" s="1"/>
  <c r="T141" i="29" s="1"/>
  <c r="U141" i="29" s="1"/>
  <c r="V141" i="29" s="1"/>
  <c r="W141" i="29" s="1"/>
  <c r="X141" i="29" s="1"/>
  <c r="Y141" i="29" s="1"/>
  <c r="Z141" i="29" s="1"/>
  <c r="AA141" i="29" s="1"/>
  <c r="AB141" i="29" s="1"/>
  <c r="AC141" i="29" s="1"/>
  <c r="AD141" i="29" s="1"/>
  <c r="AE141" i="29" s="1"/>
  <c r="AF141" i="29" s="1"/>
  <c r="AG141" i="29" s="1"/>
  <c r="AH141" i="29" s="1"/>
  <c r="I140" i="29"/>
  <c r="J140" i="29" s="1"/>
  <c r="K140" i="29" s="1"/>
  <c r="L140" i="29" s="1"/>
  <c r="M140" i="29" s="1"/>
  <c r="N140" i="29" s="1"/>
  <c r="O140" i="29" s="1"/>
  <c r="P140" i="29" s="1"/>
  <c r="Q140" i="29" s="1"/>
  <c r="R140" i="29" s="1"/>
  <c r="S140" i="29" s="1"/>
  <c r="T140" i="29" s="1"/>
  <c r="U140" i="29" s="1"/>
  <c r="V140" i="29" s="1"/>
  <c r="W140" i="29" s="1"/>
  <c r="X140" i="29" s="1"/>
  <c r="Y140" i="29" s="1"/>
  <c r="Z140" i="29" s="1"/>
  <c r="AA140" i="29" s="1"/>
  <c r="AB140" i="29" s="1"/>
  <c r="AC140" i="29" s="1"/>
  <c r="AD140" i="29" s="1"/>
  <c r="AE140" i="29" s="1"/>
  <c r="AF140" i="29" s="1"/>
  <c r="AG140" i="29" s="1"/>
  <c r="AH140" i="29" s="1"/>
  <c r="I139" i="29"/>
  <c r="J139" i="29" s="1"/>
  <c r="K139" i="29" s="1"/>
  <c r="L139" i="29" s="1"/>
  <c r="M139" i="29" s="1"/>
  <c r="N139" i="29" s="1"/>
  <c r="O139" i="29" s="1"/>
  <c r="P139" i="29" s="1"/>
  <c r="Q139" i="29" s="1"/>
  <c r="R139" i="29" s="1"/>
  <c r="S139" i="29" s="1"/>
  <c r="T139" i="29" s="1"/>
  <c r="U139" i="29" s="1"/>
  <c r="V139" i="29" s="1"/>
  <c r="W139" i="29" s="1"/>
  <c r="X139" i="29" s="1"/>
  <c r="Y139" i="29" s="1"/>
  <c r="Z139" i="29" s="1"/>
  <c r="AA139" i="29" s="1"/>
  <c r="AB139" i="29" s="1"/>
  <c r="AC139" i="29" s="1"/>
  <c r="AD139" i="29" s="1"/>
  <c r="AE139" i="29" s="1"/>
  <c r="AF139" i="29" s="1"/>
  <c r="AG139" i="29" s="1"/>
  <c r="AH139" i="29" s="1"/>
  <c r="J138" i="29"/>
  <c r="K138" i="29" s="1"/>
  <c r="L138" i="29" s="1"/>
  <c r="M138" i="29" s="1"/>
  <c r="N138" i="29" s="1"/>
  <c r="O138" i="29" s="1"/>
  <c r="P138" i="29" s="1"/>
  <c r="Q138" i="29" s="1"/>
  <c r="R138" i="29" s="1"/>
  <c r="S138" i="29" s="1"/>
  <c r="T138" i="29" s="1"/>
  <c r="U138" i="29" s="1"/>
  <c r="V138" i="29" s="1"/>
  <c r="W138" i="29" s="1"/>
  <c r="X138" i="29" s="1"/>
  <c r="Y138" i="29" s="1"/>
  <c r="Z138" i="29" s="1"/>
  <c r="AA138" i="29" s="1"/>
  <c r="AB138" i="29" s="1"/>
  <c r="AC138" i="29" s="1"/>
  <c r="AD138" i="29" s="1"/>
  <c r="AE138" i="29" s="1"/>
  <c r="AF138" i="29" s="1"/>
  <c r="AG138" i="29" s="1"/>
  <c r="AH138" i="29" s="1"/>
  <c r="I138" i="29"/>
  <c r="K136" i="29"/>
  <c r="L136" i="29" s="1"/>
  <c r="M136" i="29" s="1"/>
  <c r="N136" i="29" s="1"/>
  <c r="O136" i="29" s="1"/>
  <c r="P136" i="29" s="1"/>
  <c r="Q136" i="29" s="1"/>
  <c r="R136" i="29" s="1"/>
  <c r="S136" i="29" s="1"/>
  <c r="T136" i="29" s="1"/>
  <c r="U136" i="29" s="1"/>
  <c r="V136" i="29" s="1"/>
  <c r="W136" i="29" s="1"/>
  <c r="X136" i="29" s="1"/>
  <c r="Y136" i="29" s="1"/>
  <c r="Z136" i="29" s="1"/>
  <c r="AA136" i="29" s="1"/>
  <c r="AB136" i="29" s="1"/>
  <c r="AC136" i="29" s="1"/>
  <c r="AD136" i="29" s="1"/>
  <c r="AE136" i="29" s="1"/>
  <c r="AF136" i="29" s="1"/>
  <c r="AG136" i="29" s="1"/>
  <c r="AH136" i="29" s="1"/>
  <c r="I136" i="29"/>
  <c r="J136" i="29" s="1"/>
  <c r="I135" i="29"/>
  <c r="J135" i="29" s="1"/>
  <c r="K135" i="29" s="1"/>
  <c r="L135" i="29" s="1"/>
  <c r="M135" i="29" s="1"/>
  <c r="N135" i="29" s="1"/>
  <c r="O135" i="29" s="1"/>
  <c r="P135" i="29" s="1"/>
  <c r="Q135" i="29" s="1"/>
  <c r="R135" i="29" s="1"/>
  <c r="S135" i="29" s="1"/>
  <c r="T135" i="29" s="1"/>
  <c r="U135" i="29" s="1"/>
  <c r="V135" i="29" s="1"/>
  <c r="W135" i="29" s="1"/>
  <c r="X135" i="29" s="1"/>
  <c r="Y135" i="29" s="1"/>
  <c r="Z135" i="29" s="1"/>
  <c r="AA135" i="29" s="1"/>
  <c r="AB135" i="29" s="1"/>
  <c r="AC135" i="29" s="1"/>
  <c r="AD135" i="29" s="1"/>
  <c r="AE135" i="29" s="1"/>
  <c r="AF135" i="29" s="1"/>
  <c r="AG135" i="29" s="1"/>
  <c r="AH135" i="29" s="1"/>
  <c r="I134" i="29"/>
  <c r="J134" i="29" s="1"/>
  <c r="K134" i="29" s="1"/>
  <c r="L134" i="29" s="1"/>
  <c r="M134" i="29" s="1"/>
  <c r="N134" i="29" s="1"/>
  <c r="O134" i="29" s="1"/>
  <c r="P134" i="29" s="1"/>
  <c r="Q134" i="29" s="1"/>
  <c r="R134" i="29" s="1"/>
  <c r="S134" i="29" s="1"/>
  <c r="T134" i="29" s="1"/>
  <c r="U134" i="29" s="1"/>
  <c r="V134" i="29" s="1"/>
  <c r="W134" i="29" s="1"/>
  <c r="X134" i="29" s="1"/>
  <c r="Y134" i="29" s="1"/>
  <c r="Z134" i="29" s="1"/>
  <c r="AA134" i="29" s="1"/>
  <c r="AB134" i="29" s="1"/>
  <c r="AC134" i="29" s="1"/>
  <c r="AD134" i="29" s="1"/>
  <c r="AE134" i="29" s="1"/>
  <c r="AF134" i="29" s="1"/>
  <c r="AG134" i="29" s="1"/>
  <c r="AH134" i="29" s="1"/>
  <c r="J133" i="29"/>
  <c r="K133" i="29" s="1"/>
  <c r="L133" i="29" s="1"/>
  <c r="M133" i="29" s="1"/>
  <c r="N133" i="29" s="1"/>
  <c r="O133" i="29" s="1"/>
  <c r="P133" i="29" s="1"/>
  <c r="Q133" i="29" s="1"/>
  <c r="R133" i="29" s="1"/>
  <c r="S133" i="29" s="1"/>
  <c r="T133" i="29" s="1"/>
  <c r="U133" i="29" s="1"/>
  <c r="V133" i="29" s="1"/>
  <c r="W133" i="29" s="1"/>
  <c r="X133" i="29" s="1"/>
  <c r="Y133" i="29" s="1"/>
  <c r="Z133" i="29" s="1"/>
  <c r="AA133" i="29" s="1"/>
  <c r="AB133" i="29" s="1"/>
  <c r="AC133" i="29" s="1"/>
  <c r="AD133" i="29" s="1"/>
  <c r="AE133" i="29" s="1"/>
  <c r="AF133" i="29" s="1"/>
  <c r="AG133" i="29" s="1"/>
  <c r="AH133" i="29" s="1"/>
  <c r="I133" i="29"/>
  <c r="I131" i="29"/>
  <c r="J131" i="29" s="1"/>
  <c r="K131" i="29" s="1"/>
  <c r="L131" i="29" s="1"/>
  <c r="M131" i="29" s="1"/>
  <c r="N131" i="29" s="1"/>
  <c r="O131" i="29" s="1"/>
  <c r="P131" i="29" s="1"/>
  <c r="Q131" i="29" s="1"/>
  <c r="R131" i="29" s="1"/>
  <c r="S131" i="29" s="1"/>
  <c r="T131" i="29" s="1"/>
  <c r="U131" i="29" s="1"/>
  <c r="V131" i="29" s="1"/>
  <c r="W131" i="29" s="1"/>
  <c r="X131" i="29" s="1"/>
  <c r="Y131" i="29" s="1"/>
  <c r="Z131" i="29" s="1"/>
  <c r="AA131" i="29" s="1"/>
  <c r="AB131" i="29" s="1"/>
  <c r="AC131" i="29" s="1"/>
  <c r="AD131" i="29" s="1"/>
  <c r="AE131" i="29" s="1"/>
  <c r="AF131" i="29" s="1"/>
  <c r="AG131" i="29" s="1"/>
  <c r="AH131" i="29" s="1"/>
  <c r="I130" i="29"/>
  <c r="J130" i="29" s="1"/>
  <c r="K130" i="29" s="1"/>
  <c r="L130" i="29" s="1"/>
  <c r="M130" i="29" s="1"/>
  <c r="N130" i="29" s="1"/>
  <c r="O130" i="29" s="1"/>
  <c r="P130" i="29" s="1"/>
  <c r="Q130" i="29" s="1"/>
  <c r="R130" i="29" s="1"/>
  <c r="S130" i="29" s="1"/>
  <c r="T130" i="29" s="1"/>
  <c r="U130" i="29" s="1"/>
  <c r="V130" i="29" s="1"/>
  <c r="W130" i="29" s="1"/>
  <c r="X130" i="29" s="1"/>
  <c r="Y130" i="29" s="1"/>
  <c r="Z130" i="29" s="1"/>
  <c r="AA130" i="29" s="1"/>
  <c r="AB130" i="29" s="1"/>
  <c r="AC130" i="29" s="1"/>
  <c r="AD130" i="29" s="1"/>
  <c r="AE130" i="29" s="1"/>
  <c r="AF130" i="29" s="1"/>
  <c r="AG130" i="29" s="1"/>
  <c r="AH130" i="29" s="1"/>
  <c r="J129" i="29"/>
  <c r="K129" i="29" s="1"/>
  <c r="L129" i="29" s="1"/>
  <c r="M129" i="29" s="1"/>
  <c r="N129" i="29" s="1"/>
  <c r="O129" i="29" s="1"/>
  <c r="P129" i="29" s="1"/>
  <c r="Q129" i="29" s="1"/>
  <c r="R129" i="29" s="1"/>
  <c r="S129" i="29" s="1"/>
  <c r="T129" i="29" s="1"/>
  <c r="U129" i="29" s="1"/>
  <c r="V129" i="29" s="1"/>
  <c r="W129" i="29" s="1"/>
  <c r="X129" i="29" s="1"/>
  <c r="Y129" i="29" s="1"/>
  <c r="Z129" i="29" s="1"/>
  <c r="AA129" i="29" s="1"/>
  <c r="AB129" i="29" s="1"/>
  <c r="AC129" i="29" s="1"/>
  <c r="AD129" i="29" s="1"/>
  <c r="AE129" i="29" s="1"/>
  <c r="AF129" i="29" s="1"/>
  <c r="AG129" i="29" s="1"/>
  <c r="AH129" i="29" s="1"/>
  <c r="I129" i="29"/>
  <c r="I128" i="29"/>
  <c r="J128" i="29" s="1"/>
  <c r="K128" i="29" s="1"/>
  <c r="L128" i="29" s="1"/>
  <c r="M128" i="29" s="1"/>
  <c r="N128" i="29" s="1"/>
  <c r="O128" i="29" s="1"/>
  <c r="P128" i="29" s="1"/>
  <c r="Q128" i="29" s="1"/>
  <c r="R128" i="29" s="1"/>
  <c r="S128" i="29" s="1"/>
  <c r="T128" i="29" s="1"/>
  <c r="U128" i="29" s="1"/>
  <c r="V128" i="29" s="1"/>
  <c r="W128" i="29" s="1"/>
  <c r="X128" i="29" s="1"/>
  <c r="Y128" i="29" s="1"/>
  <c r="Z128" i="29" s="1"/>
  <c r="AA128" i="29" s="1"/>
  <c r="AB128" i="29" s="1"/>
  <c r="AC128" i="29" s="1"/>
  <c r="AD128" i="29" s="1"/>
  <c r="AE128" i="29" s="1"/>
  <c r="AF128" i="29" s="1"/>
  <c r="AG128" i="29" s="1"/>
  <c r="AH128" i="29" s="1"/>
  <c r="I126" i="29"/>
  <c r="J126" i="29" s="1"/>
  <c r="K126" i="29" s="1"/>
  <c r="L126" i="29" s="1"/>
  <c r="M126" i="29" s="1"/>
  <c r="N126" i="29" s="1"/>
  <c r="O126" i="29" s="1"/>
  <c r="P126" i="29" s="1"/>
  <c r="Q126" i="29" s="1"/>
  <c r="R126" i="29" s="1"/>
  <c r="S126" i="29" s="1"/>
  <c r="T126" i="29" s="1"/>
  <c r="U126" i="29" s="1"/>
  <c r="V126" i="29" s="1"/>
  <c r="W126" i="29" s="1"/>
  <c r="X126" i="29" s="1"/>
  <c r="Y126" i="29" s="1"/>
  <c r="Z126" i="29" s="1"/>
  <c r="AA126" i="29" s="1"/>
  <c r="AB126" i="29" s="1"/>
  <c r="AC126" i="29" s="1"/>
  <c r="AD126" i="29" s="1"/>
  <c r="AE126" i="29" s="1"/>
  <c r="AF126" i="29" s="1"/>
  <c r="AG126" i="29" s="1"/>
  <c r="AH126" i="29" s="1"/>
  <c r="I125" i="29"/>
  <c r="J125" i="29" s="1"/>
  <c r="K125" i="29" s="1"/>
  <c r="L125" i="29" s="1"/>
  <c r="M125" i="29" s="1"/>
  <c r="N125" i="29" s="1"/>
  <c r="O125" i="29" s="1"/>
  <c r="P125" i="29" s="1"/>
  <c r="Q125" i="29" s="1"/>
  <c r="R125" i="29" s="1"/>
  <c r="S125" i="29" s="1"/>
  <c r="T125" i="29" s="1"/>
  <c r="U125" i="29" s="1"/>
  <c r="V125" i="29" s="1"/>
  <c r="W125" i="29" s="1"/>
  <c r="X125" i="29" s="1"/>
  <c r="Y125" i="29" s="1"/>
  <c r="Z125" i="29" s="1"/>
  <c r="AA125" i="29" s="1"/>
  <c r="AB125" i="29" s="1"/>
  <c r="AC125" i="29" s="1"/>
  <c r="AD125" i="29" s="1"/>
  <c r="AE125" i="29" s="1"/>
  <c r="AF125" i="29" s="1"/>
  <c r="AG125" i="29" s="1"/>
  <c r="AH125" i="29" s="1"/>
  <c r="I124" i="29"/>
  <c r="J124" i="29" s="1"/>
  <c r="K124" i="29" s="1"/>
  <c r="L124" i="29" s="1"/>
  <c r="M124" i="29" s="1"/>
  <c r="N124" i="29" s="1"/>
  <c r="O124" i="29" s="1"/>
  <c r="P124" i="29" s="1"/>
  <c r="Q124" i="29" s="1"/>
  <c r="R124" i="29" s="1"/>
  <c r="S124" i="29" s="1"/>
  <c r="T124" i="29" s="1"/>
  <c r="U124" i="29" s="1"/>
  <c r="V124" i="29" s="1"/>
  <c r="W124" i="29" s="1"/>
  <c r="X124" i="29" s="1"/>
  <c r="Y124" i="29" s="1"/>
  <c r="Z124" i="29" s="1"/>
  <c r="AA124" i="29" s="1"/>
  <c r="AB124" i="29" s="1"/>
  <c r="AC124" i="29" s="1"/>
  <c r="AD124" i="29" s="1"/>
  <c r="AE124" i="29" s="1"/>
  <c r="AF124" i="29" s="1"/>
  <c r="AG124" i="29" s="1"/>
  <c r="AH124" i="29" s="1"/>
  <c r="I123" i="29"/>
  <c r="J123" i="29" s="1"/>
  <c r="K123" i="29" s="1"/>
  <c r="L123" i="29" s="1"/>
  <c r="M123" i="29" s="1"/>
  <c r="N123" i="29" s="1"/>
  <c r="O123" i="29" s="1"/>
  <c r="P123" i="29" s="1"/>
  <c r="Q123" i="29" s="1"/>
  <c r="R123" i="29" s="1"/>
  <c r="S123" i="29" s="1"/>
  <c r="T123" i="29" s="1"/>
  <c r="U123" i="29" s="1"/>
  <c r="V123" i="29" s="1"/>
  <c r="W123" i="29" s="1"/>
  <c r="X123" i="29" s="1"/>
  <c r="Y123" i="29" s="1"/>
  <c r="Z123" i="29" s="1"/>
  <c r="AA123" i="29" s="1"/>
  <c r="AB123" i="29" s="1"/>
  <c r="AC123" i="29" s="1"/>
  <c r="AD123" i="29" s="1"/>
  <c r="AE123" i="29" s="1"/>
  <c r="AF123" i="29" s="1"/>
  <c r="AG123" i="29" s="1"/>
  <c r="AH123" i="29" s="1"/>
  <c r="I146" i="28"/>
  <c r="J146" i="28" s="1"/>
  <c r="K146" i="28" s="1"/>
  <c r="L146" i="28" s="1"/>
  <c r="M146" i="28" s="1"/>
  <c r="N146" i="28" s="1"/>
  <c r="O146" i="28" s="1"/>
  <c r="P146" i="28" s="1"/>
  <c r="Q146" i="28" s="1"/>
  <c r="R146" i="28" s="1"/>
  <c r="S146" i="28" s="1"/>
  <c r="T146" i="28" s="1"/>
  <c r="U146" i="28" s="1"/>
  <c r="V146" i="28" s="1"/>
  <c r="W146" i="28" s="1"/>
  <c r="X146" i="28" s="1"/>
  <c r="Y146" i="28" s="1"/>
  <c r="Z146" i="28" s="1"/>
  <c r="AA146" i="28" s="1"/>
  <c r="AB146" i="28" s="1"/>
  <c r="AC146" i="28" s="1"/>
  <c r="AD146" i="28" s="1"/>
  <c r="AE146" i="28" s="1"/>
  <c r="AF146" i="28" s="1"/>
  <c r="AG146" i="28" s="1"/>
  <c r="AH146" i="28" s="1"/>
  <c r="G146" i="28"/>
  <c r="F146" i="28"/>
  <c r="E146" i="28" s="1"/>
  <c r="I145" i="28"/>
  <c r="J145" i="28" s="1"/>
  <c r="K145" i="28" s="1"/>
  <c r="L145" i="28" s="1"/>
  <c r="M145" i="28" s="1"/>
  <c r="N145" i="28" s="1"/>
  <c r="O145" i="28" s="1"/>
  <c r="P145" i="28" s="1"/>
  <c r="Q145" i="28" s="1"/>
  <c r="R145" i="28" s="1"/>
  <c r="S145" i="28" s="1"/>
  <c r="T145" i="28" s="1"/>
  <c r="U145" i="28" s="1"/>
  <c r="V145" i="28" s="1"/>
  <c r="W145" i="28" s="1"/>
  <c r="X145" i="28" s="1"/>
  <c r="Y145" i="28" s="1"/>
  <c r="Z145" i="28" s="1"/>
  <c r="AA145" i="28" s="1"/>
  <c r="AB145" i="28" s="1"/>
  <c r="AC145" i="28" s="1"/>
  <c r="AD145" i="28" s="1"/>
  <c r="AE145" i="28" s="1"/>
  <c r="AF145" i="28" s="1"/>
  <c r="AG145" i="28" s="1"/>
  <c r="AH145" i="28" s="1"/>
  <c r="G145" i="28"/>
  <c r="F145" i="28" s="1"/>
  <c r="E145" i="28" s="1"/>
  <c r="I144" i="28"/>
  <c r="G144" i="28"/>
  <c r="I143" i="28"/>
  <c r="J143" i="28" s="1"/>
  <c r="K143" i="28" s="1"/>
  <c r="L143" i="28" s="1"/>
  <c r="M143" i="28" s="1"/>
  <c r="N143" i="28" s="1"/>
  <c r="O143" i="28" s="1"/>
  <c r="P143" i="28" s="1"/>
  <c r="Q143" i="28" s="1"/>
  <c r="R143" i="28" s="1"/>
  <c r="S143" i="28" s="1"/>
  <c r="T143" i="28" s="1"/>
  <c r="U143" i="28" s="1"/>
  <c r="V143" i="28" s="1"/>
  <c r="W143" i="28" s="1"/>
  <c r="X143" i="28" s="1"/>
  <c r="Y143" i="28" s="1"/>
  <c r="Z143" i="28" s="1"/>
  <c r="AA143" i="28" s="1"/>
  <c r="AB143" i="28" s="1"/>
  <c r="AC143" i="28" s="1"/>
  <c r="AD143" i="28" s="1"/>
  <c r="AE143" i="28" s="1"/>
  <c r="AF143" i="28" s="1"/>
  <c r="AG143" i="28" s="1"/>
  <c r="AH143" i="28" s="1"/>
  <c r="G143" i="28"/>
  <c r="F143" i="28" s="1"/>
  <c r="E143" i="28" s="1"/>
  <c r="J141" i="28"/>
  <c r="K141" i="28" s="1"/>
  <c r="L141" i="28" s="1"/>
  <c r="M141" i="28" s="1"/>
  <c r="N141" i="28" s="1"/>
  <c r="O141" i="28" s="1"/>
  <c r="P141" i="28" s="1"/>
  <c r="Q141" i="28" s="1"/>
  <c r="R141" i="28" s="1"/>
  <c r="S141" i="28" s="1"/>
  <c r="T141" i="28" s="1"/>
  <c r="U141" i="28" s="1"/>
  <c r="V141" i="28" s="1"/>
  <c r="W141" i="28" s="1"/>
  <c r="X141" i="28" s="1"/>
  <c r="Y141" i="28" s="1"/>
  <c r="Z141" i="28" s="1"/>
  <c r="AA141" i="28" s="1"/>
  <c r="AB141" i="28" s="1"/>
  <c r="AC141" i="28" s="1"/>
  <c r="AD141" i="28" s="1"/>
  <c r="AE141" i="28" s="1"/>
  <c r="AF141" i="28" s="1"/>
  <c r="AG141" i="28" s="1"/>
  <c r="AH141" i="28" s="1"/>
  <c r="I141" i="28"/>
  <c r="G141" i="28"/>
  <c r="F141" i="28"/>
  <c r="E141" i="28" s="1"/>
  <c r="I140" i="28"/>
  <c r="J140" i="28" s="1"/>
  <c r="K140" i="28" s="1"/>
  <c r="L140" i="28" s="1"/>
  <c r="M140" i="28" s="1"/>
  <c r="N140" i="28" s="1"/>
  <c r="O140" i="28" s="1"/>
  <c r="P140" i="28" s="1"/>
  <c r="Q140" i="28" s="1"/>
  <c r="R140" i="28" s="1"/>
  <c r="S140" i="28" s="1"/>
  <c r="T140" i="28" s="1"/>
  <c r="U140" i="28" s="1"/>
  <c r="V140" i="28" s="1"/>
  <c r="W140" i="28" s="1"/>
  <c r="X140" i="28" s="1"/>
  <c r="Y140" i="28" s="1"/>
  <c r="Z140" i="28" s="1"/>
  <c r="AA140" i="28" s="1"/>
  <c r="AB140" i="28" s="1"/>
  <c r="AC140" i="28" s="1"/>
  <c r="AD140" i="28" s="1"/>
  <c r="AE140" i="28" s="1"/>
  <c r="AF140" i="28" s="1"/>
  <c r="AG140" i="28" s="1"/>
  <c r="AH140" i="28" s="1"/>
  <c r="G140" i="28"/>
  <c r="F140" i="28" s="1"/>
  <c r="E140" i="28" s="1"/>
  <c r="I139" i="28"/>
  <c r="J139" i="28" s="1"/>
  <c r="K139" i="28" s="1"/>
  <c r="L139" i="28" s="1"/>
  <c r="M139" i="28" s="1"/>
  <c r="N139" i="28" s="1"/>
  <c r="O139" i="28" s="1"/>
  <c r="P139" i="28" s="1"/>
  <c r="Q139" i="28" s="1"/>
  <c r="R139" i="28" s="1"/>
  <c r="S139" i="28" s="1"/>
  <c r="T139" i="28" s="1"/>
  <c r="U139" i="28" s="1"/>
  <c r="V139" i="28" s="1"/>
  <c r="W139" i="28" s="1"/>
  <c r="X139" i="28" s="1"/>
  <c r="Y139" i="28" s="1"/>
  <c r="Z139" i="28" s="1"/>
  <c r="AA139" i="28" s="1"/>
  <c r="AB139" i="28" s="1"/>
  <c r="AC139" i="28" s="1"/>
  <c r="AD139" i="28" s="1"/>
  <c r="AE139" i="28" s="1"/>
  <c r="AF139" i="28" s="1"/>
  <c r="AG139" i="28" s="1"/>
  <c r="AH139" i="28" s="1"/>
  <c r="G139" i="28"/>
  <c r="F139" i="28" s="1"/>
  <c r="E139" i="28" s="1"/>
  <c r="J138" i="28"/>
  <c r="K138" i="28" s="1"/>
  <c r="L138" i="28" s="1"/>
  <c r="M138" i="28" s="1"/>
  <c r="N138" i="28" s="1"/>
  <c r="O138" i="28" s="1"/>
  <c r="P138" i="28" s="1"/>
  <c r="Q138" i="28" s="1"/>
  <c r="R138" i="28" s="1"/>
  <c r="S138" i="28" s="1"/>
  <c r="T138" i="28" s="1"/>
  <c r="U138" i="28" s="1"/>
  <c r="V138" i="28" s="1"/>
  <c r="W138" i="28" s="1"/>
  <c r="X138" i="28" s="1"/>
  <c r="Y138" i="28" s="1"/>
  <c r="Z138" i="28" s="1"/>
  <c r="AA138" i="28" s="1"/>
  <c r="AB138" i="28" s="1"/>
  <c r="AC138" i="28" s="1"/>
  <c r="AD138" i="28" s="1"/>
  <c r="AE138" i="28" s="1"/>
  <c r="AF138" i="28" s="1"/>
  <c r="AG138" i="28" s="1"/>
  <c r="AH138" i="28" s="1"/>
  <c r="I138" i="28"/>
  <c r="G138" i="28"/>
  <c r="F138" i="28" s="1"/>
  <c r="E138" i="28" s="1"/>
  <c r="J136" i="28"/>
  <c r="K136" i="28" s="1"/>
  <c r="L136" i="28" s="1"/>
  <c r="M136" i="28" s="1"/>
  <c r="N136" i="28" s="1"/>
  <c r="O136" i="28" s="1"/>
  <c r="P136" i="28" s="1"/>
  <c r="Q136" i="28" s="1"/>
  <c r="R136" i="28" s="1"/>
  <c r="S136" i="28" s="1"/>
  <c r="T136" i="28" s="1"/>
  <c r="U136" i="28" s="1"/>
  <c r="V136" i="28" s="1"/>
  <c r="W136" i="28" s="1"/>
  <c r="X136" i="28" s="1"/>
  <c r="Y136" i="28" s="1"/>
  <c r="Z136" i="28" s="1"/>
  <c r="AA136" i="28" s="1"/>
  <c r="AB136" i="28" s="1"/>
  <c r="AC136" i="28" s="1"/>
  <c r="AD136" i="28" s="1"/>
  <c r="AE136" i="28" s="1"/>
  <c r="AF136" i="28" s="1"/>
  <c r="AG136" i="28" s="1"/>
  <c r="AH136" i="28" s="1"/>
  <c r="I136" i="28"/>
  <c r="G136" i="28"/>
  <c r="F136" i="28" s="1"/>
  <c r="E136" i="28" s="1"/>
  <c r="I135" i="28"/>
  <c r="J135" i="28" s="1"/>
  <c r="K135" i="28" s="1"/>
  <c r="L135" i="28" s="1"/>
  <c r="M135" i="28" s="1"/>
  <c r="N135" i="28" s="1"/>
  <c r="O135" i="28" s="1"/>
  <c r="P135" i="28" s="1"/>
  <c r="Q135" i="28" s="1"/>
  <c r="R135" i="28" s="1"/>
  <c r="S135" i="28" s="1"/>
  <c r="T135" i="28" s="1"/>
  <c r="U135" i="28" s="1"/>
  <c r="V135" i="28" s="1"/>
  <c r="W135" i="28" s="1"/>
  <c r="X135" i="28" s="1"/>
  <c r="Y135" i="28" s="1"/>
  <c r="Z135" i="28" s="1"/>
  <c r="AA135" i="28" s="1"/>
  <c r="AB135" i="28" s="1"/>
  <c r="AC135" i="28" s="1"/>
  <c r="AD135" i="28" s="1"/>
  <c r="AE135" i="28" s="1"/>
  <c r="AF135" i="28" s="1"/>
  <c r="AG135" i="28" s="1"/>
  <c r="AH135" i="28" s="1"/>
  <c r="G135" i="28"/>
  <c r="F135" i="28" s="1"/>
  <c r="E135" i="28" s="1"/>
  <c r="I134" i="28"/>
  <c r="J134" i="28" s="1"/>
  <c r="K134" i="28" s="1"/>
  <c r="L134" i="28" s="1"/>
  <c r="M134" i="28" s="1"/>
  <c r="N134" i="28" s="1"/>
  <c r="O134" i="28" s="1"/>
  <c r="P134" i="28" s="1"/>
  <c r="Q134" i="28" s="1"/>
  <c r="R134" i="28" s="1"/>
  <c r="S134" i="28" s="1"/>
  <c r="T134" i="28" s="1"/>
  <c r="U134" i="28" s="1"/>
  <c r="V134" i="28" s="1"/>
  <c r="W134" i="28" s="1"/>
  <c r="X134" i="28" s="1"/>
  <c r="Y134" i="28" s="1"/>
  <c r="Z134" i="28" s="1"/>
  <c r="AA134" i="28" s="1"/>
  <c r="AB134" i="28" s="1"/>
  <c r="AC134" i="28" s="1"/>
  <c r="AD134" i="28" s="1"/>
  <c r="AE134" i="28" s="1"/>
  <c r="AF134" i="28" s="1"/>
  <c r="AG134" i="28" s="1"/>
  <c r="AH134" i="28" s="1"/>
  <c r="G134" i="28"/>
  <c r="F134" i="28" s="1"/>
  <c r="E134" i="28" s="1"/>
  <c r="J133" i="28"/>
  <c r="K133" i="28" s="1"/>
  <c r="L133" i="28" s="1"/>
  <c r="M133" i="28" s="1"/>
  <c r="N133" i="28" s="1"/>
  <c r="O133" i="28" s="1"/>
  <c r="P133" i="28" s="1"/>
  <c r="Q133" i="28" s="1"/>
  <c r="R133" i="28" s="1"/>
  <c r="S133" i="28" s="1"/>
  <c r="T133" i="28" s="1"/>
  <c r="U133" i="28" s="1"/>
  <c r="V133" i="28" s="1"/>
  <c r="W133" i="28" s="1"/>
  <c r="X133" i="28" s="1"/>
  <c r="Y133" i="28" s="1"/>
  <c r="Z133" i="28" s="1"/>
  <c r="AA133" i="28" s="1"/>
  <c r="AB133" i="28" s="1"/>
  <c r="AC133" i="28" s="1"/>
  <c r="AD133" i="28" s="1"/>
  <c r="AE133" i="28" s="1"/>
  <c r="AF133" i="28" s="1"/>
  <c r="AG133" i="28" s="1"/>
  <c r="AH133" i="28" s="1"/>
  <c r="I133" i="28"/>
  <c r="G133" i="28"/>
  <c r="F133" i="28" s="1"/>
  <c r="E133" i="28" s="1"/>
  <c r="I131" i="28"/>
  <c r="J131" i="28" s="1"/>
  <c r="K131" i="28" s="1"/>
  <c r="L131" i="28" s="1"/>
  <c r="M131" i="28" s="1"/>
  <c r="N131" i="28" s="1"/>
  <c r="O131" i="28" s="1"/>
  <c r="P131" i="28" s="1"/>
  <c r="Q131" i="28" s="1"/>
  <c r="R131" i="28" s="1"/>
  <c r="S131" i="28" s="1"/>
  <c r="T131" i="28" s="1"/>
  <c r="U131" i="28" s="1"/>
  <c r="V131" i="28" s="1"/>
  <c r="W131" i="28" s="1"/>
  <c r="X131" i="28" s="1"/>
  <c r="Y131" i="28" s="1"/>
  <c r="Z131" i="28" s="1"/>
  <c r="AA131" i="28" s="1"/>
  <c r="AB131" i="28" s="1"/>
  <c r="AC131" i="28" s="1"/>
  <c r="AD131" i="28" s="1"/>
  <c r="AE131" i="28" s="1"/>
  <c r="AF131" i="28" s="1"/>
  <c r="AG131" i="28" s="1"/>
  <c r="AH131" i="28" s="1"/>
  <c r="G131" i="28"/>
  <c r="F131" i="28" s="1"/>
  <c r="E131" i="28" s="1"/>
  <c r="I130" i="28"/>
  <c r="J130" i="28" s="1"/>
  <c r="K130" i="28" s="1"/>
  <c r="L130" i="28" s="1"/>
  <c r="M130" i="28" s="1"/>
  <c r="N130" i="28" s="1"/>
  <c r="O130" i="28" s="1"/>
  <c r="P130" i="28" s="1"/>
  <c r="Q130" i="28" s="1"/>
  <c r="R130" i="28" s="1"/>
  <c r="S130" i="28" s="1"/>
  <c r="T130" i="28" s="1"/>
  <c r="U130" i="28" s="1"/>
  <c r="V130" i="28" s="1"/>
  <c r="W130" i="28" s="1"/>
  <c r="X130" i="28" s="1"/>
  <c r="Y130" i="28" s="1"/>
  <c r="Z130" i="28" s="1"/>
  <c r="AA130" i="28" s="1"/>
  <c r="AB130" i="28" s="1"/>
  <c r="AC130" i="28" s="1"/>
  <c r="AD130" i="28" s="1"/>
  <c r="AE130" i="28" s="1"/>
  <c r="AF130" i="28" s="1"/>
  <c r="AG130" i="28" s="1"/>
  <c r="AH130" i="28" s="1"/>
  <c r="G130" i="28"/>
  <c r="F130" i="28"/>
  <c r="E130" i="28" s="1"/>
  <c r="I129" i="28"/>
  <c r="J129" i="28" s="1"/>
  <c r="K129" i="28" s="1"/>
  <c r="L129" i="28" s="1"/>
  <c r="M129" i="28" s="1"/>
  <c r="N129" i="28" s="1"/>
  <c r="O129" i="28" s="1"/>
  <c r="P129" i="28" s="1"/>
  <c r="Q129" i="28" s="1"/>
  <c r="R129" i="28" s="1"/>
  <c r="S129" i="28" s="1"/>
  <c r="T129" i="28" s="1"/>
  <c r="U129" i="28" s="1"/>
  <c r="V129" i="28" s="1"/>
  <c r="W129" i="28" s="1"/>
  <c r="X129" i="28" s="1"/>
  <c r="Y129" i="28" s="1"/>
  <c r="Z129" i="28" s="1"/>
  <c r="AA129" i="28" s="1"/>
  <c r="AB129" i="28" s="1"/>
  <c r="AC129" i="28" s="1"/>
  <c r="AD129" i="28" s="1"/>
  <c r="AE129" i="28" s="1"/>
  <c r="AF129" i="28" s="1"/>
  <c r="AG129" i="28" s="1"/>
  <c r="AH129" i="28" s="1"/>
  <c r="G129" i="28"/>
  <c r="F129" i="28"/>
  <c r="E129" i="28" s="1"/>
  <c r="I128" i="28"/>
  <c r="J128" i="28" s="1"/>
  <c r="K128" i="28" s="1"/>
  <c r="L128" i="28" s="1"/>
  <c r="M128" i="28" s="1"/>
  <c r="N128" i="28" s="1"/>
  <c r="O128" i="28" s="1"/>
  <c r="P128" i="28" s="1"/>
  <c r="Q128" i="28" s="1"/>
  <c r="R128" i="28" s="1"/>
  <c r="S128" i="28" s="1"/>
  <c r="T128" i="28" s="1"/>
  <c r="U128" i="28" s="1"/>
  <c r="V128" i="28" s="1"/>
  <c r="W128" i="28" s="1"/>
  <c r="X128" i="28" s="1"/>
  <c r="Y128" i="28" s="1"/>
  <c r="Z128" i="28" s="1"/>
  <c r="AA128" i="28" s="1"/>
  <c r="AB128" i="28" s="1"/>
  <c r="AC128" i="28" s="1"/>
  <c r="AD128" i="28" s="1"/>
  <c r="AE128" i="28" s="1"/>
  <c r="AF128" i="28" s="1"/>
  <c r="AG128" i="28" s="1"/>
  <c r="AH128" i="28" s="1"/>
  <c r="G128" i="28"/>
  <c r="F128" i="28" s="1"/>
  <c r="E128" i="28" s="1"/>
  <c r="I126" i="28"/>
  <c r="J126" i="28" s="1"/>
  <c r="K126" i="28" s="1"/>
  <c r="L126" i="28" s="1"/>
  <c r="M126" i="28" s="1"/>
  <c r="N126" i="28" s="1"/>
  <c r="O126" i="28" s="1"/>
  <c r="P126" i="28" s="1"/>
  <c r="Q126" i="28" s="1"/>
  <c r="R126" i="28" s="1"/>
  <c r="S126" i="28" s="1"/>
  <c r="T126" i="28" s="1"/>
  <c r="U126" i="28" s="1"/>
  <c r="V126" i="28" s="1"/>
  <c r="W126" i="28" s="1"/>
  <c r="X126" i="28" s="1"/>
  <c r="Y126" i="28" s="1"/>
  <c r="Z126" i="28" s="1"/>
  <c r="AA126" i="28" s="1"/>
  <c r="AB126" i="28" s="1"/>
  <c r="AC126" i="28" s="1"/>
  <c r="AD126" i="28" s="1"/>
  <c r="AE126" i="28" s="1"/>
  <c r="AF126" i="28" s="1"/>
  <c r="AG126" i="28" s="1"/>
  <c r="AH126" i="28" s="1"/>
  <c r="G126" i="28"/>
  <c r="F126" i="28" s="1"/>
  <c r="E126" i="28" s="1"/>
  <c r="I125" i="28"/>
  <c r="J125" i="28" s="1"/>
  <c r="K125" i="28" s="1"/>
  <c r="L125" i="28" s="1"/>
  <c r="M125" i="28" s="1"/>
  <c r="N125" i="28" s="1"/>
  <c r="O125" i="28" s="1"/>
  <c r="P125" i="28" s="1"/>
  <c r="Q125" i="28" s="1"/>
  <c r="R125" i="28" s="1"/>
  <c r="S125" i="28" s="1"/>
  <c r="T125" i="28" s="1"/>
  <c r="U125" i="28" s="1"/>
  <c r="V125" i="28" s="1"/>
  <c r="W125" i="28" s="1"/>
  <c r="X125" i="28" s="1"/>
  <c r="Y125" i="28" s="1"/>
  <c r="Z125" i="28" s="1"/>
  <c r="AA125" i="28" s="1"/>
  <c r="AB125" i="28" s="1"/>
  <c r="AC125" i="28" s="1"/>
  <c r="AD125" i="28" s="1"/>
  <c r="AE125" i="28" s="1"/>
  <c r="AF125" i="28" s="1"/>
  <c r="AG125" i="28" s="1"/>
  <c r="AH125" i="28" s="1"/>
  <c r="G125" i="28"/>
  <c r="F125" i="28"/>
  <c r="E125" i="28" s="1"/>
  <c r="I124" i="28"/>
  <c r="J124" i="28" s="1"/>
  <c r="K124" i="28" s="1"/>
  <c r="L124" i="28" s="1"/>
  <c r="M124" i="28" s="1"/>
  <c r="N124" i="28" s="1"/>
  <c r="O124" i="28" s="1"/>
  <c r="P124" i="28" s="1"/>
  <c r="Q124" i="28" s="1"/>
  <c r="R124" i="28" s="1"/>
  <c r="S124" i="28" s="1"/>
  <c r="T124" i="28" s="1"/>
  <c r="U124" i="28" s="1"/>
  <c r="V124" i="28" s="1"/>
  <c r="W124" i="28" s="1"/>
  <c r="X124" i="28" s="1"/>
  <c r="Y124" i="28" s="1"/>
  <c r="Z124" i="28" s="1"/>
  <c r="AA124" i="28" s="1"/>
  <c r="AB124" i="28" s="1"/>
  <c r="AC124" i="28" s="1"/>
  <c r="AD124" i="28" s="1"/>
  <c r="AE124" i="28" s="1"/>
  <c r="AF124" i="28" s="1"/>
  <c r="AG124" i="28" s="1"/>
  <c r="AH124" i="28" s="1"/>
  <c r="G124" i="28"/>
  <c r="F124" i="28"/>
  <c r="E124" i="28" s="1"/>
  <c r="I123" i="28"/>
  <c r="J123" i="28" s="1"/>
  <c r="K123" i="28" s="1"/>
  <c r="L123" i="28" s="1"/>
  <c r="M123" i="28" s="1"/>
  <c r="N123" i="28" s="1"/>
  <c r="O123" i="28" s="1"/>
  <c r="P123" i="28" s="1"/>
  <c r="Q123" i="28" s="1"/>
  <c r="R123" i="28" s="1"/>
  <c r="S123" i="28" s="1"/>
  <c r="T123" i="28" s="1"/>
  <c r="U123" i="28" s="1"/>
  <c r="V123" i="28" s="1"/>
  <c r="W123" i="28" s="1"/>
  <c r="X123" i="28" s="1"/>
  <c r="Y123" i="28" s="1"/>
  <c r="Z123" i="28" s="1"/>
  <c r="AA123" i="28" s="1"/>
  <c r="AB123" i="28" s="1"/>
  <c r="AC123" i="28" s="1"/>
  <c r="AD123" i="28" s="1"/>
  <c r="AE123" i="28" s="1"/>
  <c r="AF123" i="28" s="1"/>
  <c r="AG123" i="28" s="1"/>
  <c r="AH123" i="28" s="1"/>
  <c r="G123" i="28"/>
  <c r="F123" i="28" s="1"/>
  <c r="E123" i="28" s="1"/>
  <c r="H7" i="26"/>
  <c r="F76" i="27"/>
  <c r="G76" i="27"/>
  <c r="E76" i="27"/>
  <c r="F59" i="27"/>
  <c r="G59" i="27"/>
  <c r="E59" i="27"/>
  <c r="F42" i="27"/>
  <c r="G42" i="27"/>
  <c r="E42" i="27"/>
  <c r="F25" i="27"/>
  <c r="G25" i="27"/>
  <c r="E25" i="27"/>
  <c r="H104" i="27"/>
  <c r="F8" i="27"/>
  <c r="G8" i="27"/>
  <c r="E8" i="27"/>
  <c r="F121" i="27"/>
  <c r="F122" i="27"/>
  <c r="Y73" i="26"/>
  <c r="AC73" i="26"/>
  <c r="H75" i="26"/>
  <c r="F58" i="26"/>
  <c r="F58" i="27" s="1"/>
  <c r="X40" i="26"/>
  <c r="F41" i="26"/>
  <c r="F41" i="27" s="1"/>
  <c r="G23" i="26"/>
  <c r="G23" i="27" s="1"/>
  <c r="U24" i="26"/>
  <c r="X7" i="26"/>
  <c r="W111" i="26"/>
  <c r="X111" i="26" s="1"/>
  <c r="Y111" i="26" s="1"/>
  <c r="Z111" i="26" s="1"/>
  <c r="AA111" i="26" s="1"/>
  <c r="AB111" i="26" s="1"/>
  <c r="AC111" i="26" s="1"/>
  <c r="AD111" i="26" s="1"/>
  <c r="AE111" i="26" s="1"/>
  <c r="AF111" i="26" s="1"/>
  <c r="AG111" i="26" s="1"/>
  <c r="AH111" i="26" s="1"/>
  <c r="AH75" i="26" s="1"/>
  <c r="H110" i="26"/>
  <c r="H74" i="26" s="1"/>
  <c r="H111" i="26"/>
  <c r="H109" i="26"/>
  <c r="W109" i="26" s="1"/>
  <c r="X109" i="26" s="1"/>
  <c r="Y109" i="26" s="1"/>
  <c r="Z109" i="26" s="1"/>
  <c r="AA109" i="26" s="1"/>
  <c r="AB109" i="26" s="1"/>
  <c r="AC109" i="26" s="1"/>
  <c r="AD109" i="26" s="1"/>
  <c r="AE109" i="26" s="1"/>
  <c r="AF109" i="26" s="1"/>
  <c r="AG109" i="26" s="1"/>
  <c r="AH109" i="26" s="1"/>
  <c r="AH73" i="26" s="1"/>
  <c r="H105" i="26"/>
  <c r="G105" i="26" s="1"/>
  <c r="F105" i="26" s="1"/>
  <c r="E105" i="26" s="1"/>
  <c r="E57" i="26" s="1"/>
  <c r="E57" i="27" s="1"/>
  <c r="H106" i="26"/>
  <c r="G106" i="26" s="1"/>
  <c r="F106" i="26" s="1"/>
  <c r="E106" i="26" s="1"/>
  <c r="E58" i="26" s="1"/>
  <c r="E58" i="27" s="1"/>
  <c r="H104" i="26"/>
  <c r="G104" i="26" s="1"/>
  <c r="F104" i="26" s="1"/>
  <c r="E104" i="26" s="1"/>
  <c r="E56" i="26" s="1"/>
  <c r="E56" i="27" s="1"/>
  <c r="E3" i="26"/>
  <c r="H101" i="26"/>
  <c r="G101" i="26" s="1"/>
  <c r="F101" i="26" s="1"/>
  <c r="E101" i="26" s="1"/>
  <c r="E41" i="26" s="1"/>
  <c r="H100" i="26"/>
  <c r="W100" i="26" s="1"/>
  <c r="X100" i="26" s="1"/>
  <c r="Y100" i="26" s="1"/>
  <c r="Z100" i="26" s="1"/>
  <c r="AA100" i="26" s="1"/>
  <c r="AB100" i="26" s="1"/>
  <c r="AC100" i="26" s="1"/>
  <c r="AD100" i="26" s="1"/>
  <c r="AE100" i="26" s="1"/>
  <c r="AF100" i="26" s="1"/>
  <c r="AG100" i="26" s="1"/>
  <c r="AH100" i="26" s="1"/>
  <c r="AH40" i="26" s="1"/>
  <c r="H99" i="26"/>
  <c r="G99" i="26" s="1"/>
  <c r="F99" i="26" s="1"/>
  <c r="E99" i="26" s="1"/>
  <c r="E39" i="26" s="1"/>
  <c r="H95" i="26"/>
  <c r="G95" i="26" s="1"/>
  <c r="F95" i="26" s="1"/>
  <c r="E95" i="26" s="1"/>
  <c r="E23" i="26" s="1"/>
  <c r="E23" i="27" s="1"/>
  <c r="H96" i="26"/>
  <c r="W96" i="26" s="1"/>
  <c r="I96" i="26" s="1"/>
  <c r="J96" i="26" s="1"/>
  <c r="K96" i="26" s="1"/>
  <c r="L96" i="26" s="1"/>
  <c r="M96" i="26" s="1"/>
  <c r="N96" i="26" s="1"/>
  <c r="O96" i="26" s="1"/>
  <c r="P96" i="26" s="1"/>
  <c r="Q96" i="26" s="1"/>
  <c r="R96" i="26" s="1"/>
  <c r="S96" i="26" s="1"/>
  <c r="T96" i="26" s="1"/>
  <c r="U96" i="26" s="1"/>
  <c r="V96" i="26" s="1"/>
  <c r="V24" i="26" s="1"/>
  <c r="H94" i="26"/>
  <c r="W94" i="26" s="1"/>
  <c r="W22" i="26" s="1"/>
  <c r="H90" i="26"/>
  <c r="H6" i="26" s="1"/>
  <c r="H91" i="26"/>
  <c r="W91" i="26" s="1"/>
  <c r="X91" i="26" s="1"/>
  <c r="Y91" i="26" s="1"/>
  <c r="Z91" i="26" s="1"/>
  <c r="AA91" i="26" s="1"/>
  <c r="AB91" i="26" s="1"/>
  <c r="AC91" i="26" s="1"/>
  <c r="AD91" i="26" s="1"/>
  <c r="AE91" i="26" s="1"/>
  <c r="AF91" i="26" s="1"/>
  <c r="AG91" i="26" s="1"/>
  <c r="AH91" i="26" s="1"/>
  <c r="AH7" i="26" s="1"/>
  <c r="H89" i="26"/>
  <c r="W89" i="26" s="1"/>
  <c r="F122" i="26"/>
  <c r="N17" i="20"/>
  <c r="M24" i="26" l="1"/>
  <c r="AF7" i="26"/>
  <c r="AG73" i="26"/>
  <c r="G56" i="26"/>
  <c r="G56" i="27" s="1"/>
  <c r="H40" i="26"/>
  <c r="H39" i="26"/>
  <c r="AF40" i="26"/>
  <c r="W99" i="26"/>
  <c r="X99" i="26" s="1"/>
  <c r="Y99" i="26" s="1"/>
  <c r="AB40" i="26"/>
  <c r="G94" i="26"/>
  <c r="F94" i="26" s="1"/>
  <c r="E94" i="26" s="1"/>
  <c r="E22" i="26" s="1"/>
  <c r="E22" i="27" s="1"/>
  <c r="R24" i="26"/>
  <c r="J24" i="26"/>
  <c r="Q24" i="26"/>
  <c r="I24" i="26"/>
  <c r="W95" i="26"/>
  <c r="W23" i="26" s="1"/>
  <c r="N24" i="26"/>
  <c r="H23" i="26"/>
  <c r="AE7" i="26"/>
  <c r="W7" i="26"/>
  <c r="AB7" i="26"/>
  <c r="AA7" i="26"/>
  <c r="E41" i="27"/>
  <c r="AF75" i="26"/>
  <c r="X75" i="26"/>
  <c r="AG7" i="26"/>
  <c r="AC7" i="26"/>
  <c r="Y7" i="26"/>
  <c r="W24" i="26"/>
  <c r="S24" i="26"/>
  <c r="O24" i="26"/>
  <c r="K24" i="26"/>
  <c r="G41" i="26"/>
  <c r="G58" i="26"/>
  <c r="G58" i="27" s="1"/>
  <c r="AD75" i="26"/>
  <c r="Z75" i="26"/>
  <c r="AG75" i="26"/>
  <c r="AC75" i="26"/>
  <c r="Y75" i="26"/>
  <c r="AB75" i="26"/>
  <c r="AD7" i="26"/>
  <c r="Z7" i="26"/>
  <c r="T24" i="26"/>
  <c r="P24" i="26"/>
  <c r="L24" i="26"/>
  <c r="H24" i="26"/>
  <c r="H41" i="26"/>
  <c r="H58" i="26"/>
  <c r="AE75" i="26"/>
  <c r="AA75" i="26"/>
  <c r="W75" i="26"/>
  <c r="I95" i="26"/>
  <c r="G100" i="26"/>
  <c r="AA40" i="26"/>
  <c r="H57" i="26"/>
  <c r="H131" i="26" s="1"/>
  <c r="W105" i="26"/>
  <c r="F23" i="26"/>
  <c r="F23" i="27" s="1"/>
  <c r="AD40" i="26"/>
  <c r="Z40" i="26"/>
  <c r="G57" i="26"/>
  <c r="G57" i="27" s="1"/>
  <c r="AE40" i="26"/>
  <c r="W40" i="26"/>
  <c r="AG40" i="26"/>
  <c r="AC40" i="26"/>
  <c r="Y40" i="26"/>
  <c r="F57" i="26"/>
  <c r="F57" i="27" s="1"/>
  <c r="E39" i="27"/>
  <c r="G22" i="26"/>
  <c r="G22" i="27" s="1"/>
  <c r="X39" i="26"/>
  <c r="F56" i="26"/>
  <c r="F56" i="27" s="1"/>
  <c r="AF73" i="26"/>
  <c r="AB73" i="26"/>
  <c r="X73" i="26"/>
  <c r="H73" i="26"/>
  <c r="W39" i="26"/>
  <c r="G39" i="26"/>
  <c r="AE73" i="26"/>
  <c r="AA73" i="26"/>
  <c r="W73" i="26"/>
  <c r="H22" i="26"/>
  <c r="F39" i="26"/>
  <c r="H56" i="26"/>
  <c r="AD73" i="26"/>
  <c r="Z73" i="26"/>
  <c r="W104" i="27"/>
  <c r="W56" i="27" s="1"/>
  <c r="H56" i="27"/>
  <c r="H89" i="27"/>
  <c r="H94" i="27"/>
  <c r="H99" i="27"/>
  <c r="H109" i="27"/>
  <c r="F144" i="28"/>
  <c r="G144" i="29"/>
  <c r="G103" i="29" s="1"/>
  <c r="G103" i="28"/>
  <c r="J144" i="28"/>
  <c r="I103" i="28"/>
  <c r="I89" i="26"/>
  <c r="X89" i="26"/>
  <c r="W5" i="26"/>
  <c r="I94" i="26"/>
  <c r="X94" i="26"/>
  <c r="I110" i="26"/>
  <c r="I111" i="26"/>
  <c r="W90" i="26"/>
  <c r="W6" i="26" s="1"/>
  <c r="I99" i="26"/>
  <c r="W101" i="26"/>
  <c r="W41" i="26" s="1"/>
  <c r="G89" i="26"/>
  <c r="G91" i="26"/>
  <c r="W104" i="26"/>
  <c r="W56" i="26" s="1"/>
  <c r="W110" i="26"/>
  <c r="H5" i="26"/>
  <c r="G109" i="26"/>
  <c r="G96" i="26"/>
  <c r="G90" i="26"/>
  <c r="I109" i="26"/>
  <c r="I101" i="26"/>
  <c r="W106" i="26"/>
  <c r="W58" i="26" s="1"/>
  <c r="G111" i="26"/>
  <c r="G110" i="26"/>
  <c r="X105" i="26"/>
  <c r="X106" i="26"/>
  <c r="I91" i="26"/>
  <c r="I100" i="26"/>
  <c r="X96" i="26"/>
  <c r="X101" i="26"/>
  <c r="X95" i="26" l="1"/>
  <c r="I90" i="26"/>
  <c r="H130" i="26"/>
  <c r="Z99" i="26"/>
  <c r="Y39" i="26"/>
  <c r="F22" i="26"/>
  <c r="F22" i="27" s="1"/>
  <c r="Y96" i="26"/>
  <c r="X24" i="26"/>
  <c r="Y101" i="26"/>
  <c r="X41" i="26"/>
  <c r="Y106" i="26"/>
  <c r="X58" i="26"/>
  <c r="F96" i="26"/>
  <c r="G24" i="26"/>
  <c r="G24" i="27" s="1"/>
  <c r="I106" i="26"/>
  <c r="W132" i="26"/>
  <c r="J111" i="26"/>
  <c r="I75" i="26"/>
  <c r="H132" i="26"/>
  <c r="H135" i="26" s="1"/>
  <c r="G8" i="3" s="1"/>
  <c r="J101" i="26"/>
  <c r="I41" i="26"/>
  <c r="F91" i="26"/>
  <c r="G7" i="26"/>
  <c r="G7" i="27" s="1"/>
  <c r="J91" i="26"/>
  <c r="I7" i="26"/>
  <c r="F111" i="26"/>
  <c r="G75" i="26"/>
  <c r="G75" i="27" s="1"/>
  <c r="G132" i="26"/>
  <c r="G41" i="27"/>
  <c r="J100" i="26"/>
  <c r="I40" i="26"/>
  <c r="F110" i="26"/>
  <c r="G74" i="26"/>
  <c r="G74" i="27" s="1"/>
  <c r="J90" i="26"/>
  <c r="I6" i="26"/>
  <c r="J110" i="26"/>
  <c r="I74" i="26"/>
  <c r="Y95" i="26"/>
  <c r="X23" i="26"/>
  <c r="X90" i="26"/>
  <c r="F100" i="26"/>
  <c r="G40" i="26"/>
  <c r="J95" i="26"/>
  <c r="I23" i="26"/>
  <c r="F90" i="26"/>
  <c r="G6" i="26"/>
  <c r="X110" i="26"/>
  <c r="W74" i="26"/>
  <c r="Y105" i="26"/>
  <c r="X57" i="26"/>
  <c r="I105" i="26"/>
  <c r="W57" i="26"/>
  <c r="W131" i="26" s="1"/>
  <c r="J94" i="26"/>
  <c r="I22" i="26"/>
  <c r="J109" i="26"/>
  <c r="I73" i="26"/>
  <c r="F109" i="26"/>
  <c r="G73" i="26"/>
  <c r="G73" i="27" s="1"/>
  <c r="J99" i="26"/>
  <c r="I39" i="26"/>
  <c r="X104" i="26"/>
  <c r="I104" i="26"/>
  <c r="G130" i="26"/>
  <c r="G39" i="27"/>
  <c r="G130" i="27" s="1"/>
  <c r="Y94" i="26"/>
  <c r="X22" i="26"/>
  <c r="F39" i="27"/>
  <c r="W130" i="26"/>
  <c r="H107" i="27"/>
  <c r="H112" i="27"/>
  <c r="H102" i="27"/>
  <c r="H97" i="27"/>
  <c r="H92" i="27"/>
  <c r="W94" i="27"/>
  <c r="W22" i="27" s="1"/>
  <c r="H22" i="27"/>
  <c r="X104" i="27"/>
  <c r="W89" i="27"/>
  <c r="W5" i="27" s="1"/>
  <c r="H5" i="27"/>
  <c r="W109" i="27"/>
  <c r="I109" i="27" s="1"/>
  <c r="H73" i="27"/>
  <c r="I104" i="27"/>
  <c r="W99" i="27"/>
  <c r="H39" i="27"/>
  <c r="I116" i="28"/>
  <c r="E144" i="28"/>
  <c r="F144" i="29"/>
  <c r="F103" i="29" s="1"/>
  <c r="F103" i="28"/>
  <c r="K144" i="28"/>
  <c r="J103" i="28"/>
  <c r="G116" i="28"/>
  <c r="G116" i="29"/>
  <c r="X94" i="27"/>
  <c r="Y89" i="26"/>
  <c r="X5" i="26"/>
  <c r="F89" i="26"/>
  <c r="G5" i="26"/>
  <c r="J89" i="26"/>
  <c r="I5" i="26"/>
  <c r="AA99" i="26" l="1"/>
  <c r="Z39" i="26"/>
  <c r="K91" i="26"/>
  <c r="J7" i="26"/>
  <c r="J12" i="26" s="1"/>
  <c r="K101" i="26"/>
  <c r="J41" i="26"/>
  <c r="J106" i="26"/>
  <c r="I58" i="26"/>
  <c r="I132" i="26" s="1"/>
  <c r="Z106" i="26"/>
  <c r="Y58" i="26"/>
  <c r="E111" i="26"/>
  <c r="E75" i="26" s="1"/>
  <c r="F75" i="26"/>
  <c r="E91" i="26"/>
  <c r="E7" i="26" s="1"/>
  <c r="E7" i="27" s="1"/>
  <c r="F7" i="26"/>
  <c r="F7" i="27" s="1"/>
  <c r="X132" i="26"/>
  <c r="Z96" i="26"/>
  <c r="Y24" i="26"/>
  <c r="Y29" i="26" s="1"/>
  <c r="Y40" i="28" s="1"/>
  <c r="G132" i="27"/>
  <c r="K111" i="26"/>
  <c r="J75" i="26"/>
  <c r="E96" i="26"/>
  <c r="E24" i="26" s="1"/>
  <c r="E24" i="27" s="1"/>
  <c r="F24" i="26"/>
  <c r="F24" i="27" s="1"/>
  <c r="Z101" i="26"/>
  <c r="Y41" i="26"/>
  <c r="Y132" i="26" s="1"/>
  <c r="J105" i="26"/>
  <c r="I57" i="26"/>
  <c r="I131" i="26" s="1"/>
  <c r="E90" i="26"/>
  <c r="E6" i="26" s="1"/>
  <c r="F6" i="26"/>
  <c r="K95" i="26"/>
  <c r="J23" i="26"/>
  <c r="Y90" i="26"/>
  <c r="X6" i="26"/>
  <c r="K110" i="26"/>
  <c r="J74" i="26"/>
  <c r="E110" i="26"/>
  <c r="E74" i="26" s="1"/>
  <c r="E74" i="27" s="1"/>
  <c r="F74" i="26"/>
  <c r="F74" i="27" s="1"/>
  <c r="G131" i="26"/>
  <c r="G135" i="26" s="1"/>
  <c r="F8" i="3" s="1"/>
  <c r="G40" i="27"/>
  <c r="G131" i="27" s="1"/>
  <c r="G135" i="27" s="1"/>
  <c r="F20" i="3" s="1"/>
  <c r="W135" i="26"/>
  <c r="V8" i="3" s="1"/>
  <c r="Z105" i="26"/>
  <c r="Y57" i="26"/>
  <c r="Y110" i="26"/>
  <c r="X74" i="26"/>
  <c r="X131" i="26" s="1"/>
  <c r="E100" i="26"/>
  <c r="E40" i="26" s="1"/>
  <c r="F40" i="26"/>
  <c r="Z95" i="26"/>
  <c r="Y23" i="26"/>
  <c r="K90" i="26"/>
  <c r="J6" i="26"/>
  <c r="K100" i="26"/>
  <c r="J40" i="26"/>
  <c r="K99" i="26"/>
  <c r="J39" i="26"/>
  <c r="K109" i="26"/>
  <c r="J73" i="26"/>
  <c r="H130" i="27"/>
  <c r="I94" i="27"/>
  <c r="I22" i="27" s="1"/>
  <c r="Z94" i="26"/>
  <c r="Y22" i="26"/>
  <c r="J104" i="26"/>
  <c r="I56" i="26"/>
  <c r="I130" i="26" s="1"/>
  <c r="E109" i="26"/>
  <c r="E73" i="26" s="1"/>
  <c r="F73" i="26"/>
  <c r="K94" i="26"/>
  <c r="J22" i="26"/>
  <c r="Y104" i="26"/>
  <c r="X56" i="26"/>
  <c r="X130" i="26" s="1"/>
  <c r="H105" i="27"/>
  <c r="H110" i="27"/>
  <c r="H100" i="27"/>
  <c r="H95" i="27"/>
  <c r="H90" i="27"/>
  <c r="W39" i="27"/>
  <c r="X99" i="27"/>
  <c r="I73" i="27"/>
  <c r="J109" i="27"/>
  <c r="Y104" i="27"/>
  <c r="X56" i="27"/>
  <c r="H8" i="27"/>
  <c r="W92" i="27"/>
  <c r="W8" i="27" s="1"/>
  <c r="H59" i="27"/>
  <c r="W107" i="27"/>
  <c r="H106" i="27"/>
  <c r="H111" i="27"/>
  <c r="H101" i="27"/>
  <c r="H96" i="27"/>
  <c r="H91" i="27"/>
  <c r="I56" i="27"/>
  <c r="J104" i="27"/>
  <c r="J94" i="27"/>
  <c r="H25" i="27"/>
  <c r="W97" i="27"/>
  <c r="W25" i="27" s="1"/>
  <c r="Y94" i="27"/>
  <c r="X22" i="27"/>
  <c r="H42" i="27"/>
  <c r="W102" i="27"/>
  <c r="W42" i="27" s="1"/>
  <c r="X89" i="27"/>
  <c r="I99" i="27"/>
  <c r="W73" i="27"/>
  <c r="X109" i="27"/>
  <c r="I89" i="27"/>
  <c r="H76" i="27"/>
  <c r="W112" i="27"/>
  <c r="I112" i="27" s="1"/>
  <c r="F116" i="28"/>
  <c r="F116" i="29"/>
  <c r="J116" i="28"/>
  <c r="E103" i="28"/>
  <c r="E144" i="29"/>
  <c r="E103" i="29" s="1"/>
  <c r="L144" i="28"/>
  <c r="K103" i="28"/>
  <c r="K89" i="26"/>
  <c r="J5" i="26"/>
  <c r="Z89" i="26"/>
  <c r="Y5" i="26"/>
  <c r="E89" i="26"/>
  <c r="E5" i="26" s="1"/>
  <c r="F5" i="26"/>
  <c r="F12" i="26"/>
  <c r="G12" i="26"/>
  <c r="H12" i="26"/>
  <c r="I12" i="26"/>
  <c r="W12" i="26"/>
  <c r="X12" i="26"/>
  <c r="Y12" i="26"/>
  <c r="Z12" i="26"/>
  <c r="AA12" i="26"/>
  <c r="AB12" i="26"/>
  <c r="AC12" i="26"/>
  <c r="AD12" i="26"/>
  <c r="AE12" i="26"/>
  <c r="AF12" i="26"/>
  <c r="AG12" i="26"/>
  <c r="AH12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AC13" i="26"/>
  <c r="AD13" i="26"/>
  <c r="AE13" i="26"/>
  <c r="AF13" i="26"/>
  <c r="AG13" i="26"/>
  <c r="AH13" i="26"/>
  <c r="F29" i="26"/>
  <c r="F40" i="28" s="1"/>
  <c r="G29" i="26"/>
  <c r="G40" i="28" s="1"/>
  <c r="H29" i="26"/>
  <c r="H40" i="28" s="1"/>
  <c r="I29" i="26"/>
  <c r="I40" i="28" s="1"/>
  <c r="J29" i="26"/>
  <c r="J40" i="28" s="1"/>
  <c r="K29" i="26"/>
  <c r="K40" i="28" s="1"/>
  <c r="L29" i="26"/>
  <c r="L40" i="28" s="1"/>
  <c r="M29" i="26"/>
  <c r="M40" i="28" s="1"/>
  <c r="N29" i="26"/>
  <c r="N40" i="28" s="1"/>
  <c r="O29" i="26"/>
  <c r="O40" i="28" s="1"/>
  <c r="P29" i="26"/>
  <c r="P40" i="28" s="1"/>
  <c r="Q29" i="26"/>
  <c r="Q40" i="28" s="1"/>
  <c r="R29" i="26"/>
  <c r="R40" i="28" s="1"/>
  <c r="S29" i="26"/>
  <c r="S40" i="28" s="1"/>
  <c r="T29" i="26"/>
  <c r="T40" i="28" s="1"/>
  <c r="U29" i="26"/>
  <c r="U40" i="28" s="1"/>
  <c r="V29" i="26"/>
  <c r="V40" i="28" s="1"/>
  <c r="W29" i="26"/>
  <c r="W40" i="28" s="1"/>
  <c r="X29" i="26"/>
  <c r="X40" i="28" s="1"/>
  <c r="E30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R30" i="26"/>
  <c r="S30" i="26"/>
  <c r="T30" i="26"/>
  <c r="U30" i="26"/>
  <c r="V30" i="26"/>
  <c r="W30" i="26"/>
  <c r="X30" i="26"/>
  <c r="Y30" i="26"/>
  <c r="Z30" i="26"/>
  <c r="AA30" i="26"/>
  <c r="AB30" i="26"/>
  <c r="AC30" i="26"/>
  <c r="AD30" i="26"/>
  <c r="AE30" i="26"/>
  <c r="AF30" i="26"/>
  <c r="AG30" i="26"/>
  <c r="AH30" i="26"/>
  <c r="AB99" i="26" l="1"/>
  <c r="AA39" i="26"/>
  <c r="E29" i="26"/>
  <c r="E40" i="28" s="1"/>
  <c r="X92" i="27"/>
  <c r="I92" i="27"/>
  <c r="J92" i="27" s="1"/>
  <c r="J12" i="28"/>
  <c r="AF12" i="28"/>
  <c r="X12" i="28"/>
  <c r="L101" i="26"/>
  <c r="K41" i="26"/>
  <c r="AA12" i="28"/>
  <c r="G12" i="28"/>
  <c r="L111" i="26"/>
  <c r="K75" i="26"/>
  <c r="AG12" i="28"/>
  <c r="AC12" i="28"/>
  <c r="Y12" i="28"/>
  <c r="I12" i="28"/>
  <c r="E12" i="26"/>
  <c r="AB12" i="28"/>
  <c r="H12" i="28"/>
  <c r="AA106" i="26"/>
  <c r="Z58" i="26"/>
  <c r="AE12" i="28"/>
  <c r="W12" i="28"/>
  <c r="AA101" i="26"/>
  <c r="Z41" i="26"/>
  <c r="Z132" i="26" s="1"/>
  <c r="AA96" i="26"/>
  <c r="Z24" i="26"/>
  <c r="Z29" i="26" s="1"/>
  <c r="Z40" i="28" s="1"/>
  <c r="F75" i="27"/>
  <c r="F132" i="27" s="1"/>
  <c r="F132" i="26"/>
  <c r="AH12" i="28"/>
  <c r="AD12" i="28"/>
  <c r="Z12" i="28"/>
  <c r="F12" i="28"/>
  <c r="E75" i="27"/>
  <c r="E132" i="27" s="1"/>
  <c r="E132" i="26"/>
  <c r="K106" i="26"/>
  <c r="J58" i="26"/>
  <c r="J132" i="26" s="1"/>
  <c r="L91" i="26"/>
  <c r="K7" i="26"/>
  <c r="K12" i="26" s="1"/>
  <c r="I135" i="26"/>
  <c r="H8" i="3" s="1"/>
  <c r="E131" i="26"/>
  <c r="E40" i="27"/>
  <c r="E131" i="27" s="1"/>
  <c r="X135" i="26"/>
  <c r="W8" i="3" s="1"/>
  <c r="AA105" i="26"/>
  <c r="Z57" i="26"/>
  <c r="L110" i="26"/>
  <c r="K74" i="26"/>
  <c r="K105" i="26"/>
  <c r="J57" i="26"/>
  <c r="L100" i="26"/>
  <c r="K40" i="26"/>
  <c r="AA95" i="26"/>
  <c r="Z23" i="26"/>
  <c r="Z110" i="26"/>
  <c r="Y74" i="26"/>
  <c r="Y131" i="26" s="1"/>
  <c r="L90" i="26"/>
  <c r="K6" i="26"/>
  <c r="J131" i="26"/>
  <c r="L95" i="26"/>
  <c r="K23" i="26"/>
  <c r="F131" i="26"/>
  <c r="F40" i="27"/>
  <c r="F131" i="27" s="1"/>
  <c r="Z90" i="26"/>
  <c r="Y6" i="26"/>
  <c r="E73" i="27"/>
  <c r="E130" i="27" s="1"/>
  <c r="E130" i="26"/>
  <c r="AA94" i="26"/>
  <c r="Z22" i="26"/>
  <c r="L109" i="26"/>
  <c r="K73" i="26"/>
  <c r="I102" i="27"/>
  <c r="J102" i="27" s="1"/>
  <c r="L94" i="26"/>
  <c r="K22" i="26"/>
  <c r="K104" i="26"/>
  <c r="J56" i="26"/>
  <c r="J130" i="26" s="1"/>
  <c r="L99" i="26"/>
  <c r="K39" i="26"/>
  <c r="X102" i="27"/>
  <c r="Y102" i="27" s="1"/>
  <c r="H133" i="27"/>
  <c r="W130" i="27"/>
  <c r="Z104" i="26"/>
  <c r="Y56" i="26"/>
  <c r="Y130" i="26" s="1"/>
  <c r="F73" i="27"/>
  <c r="F130" i="27" s="1"/>
  <c r="F130" i="26"/>
  <c r="J112" i="27"/>
  <c r="I76" i="27"/>
  <c r="I42" i="27"/>
  <c r="H24" i="27"/>
  <c r="W96" i="27"/>
  <c r="W24" i="27" s="1"/>
  <c r="W59" i="27"/>
  <c r="W133" i="27" s="1"/>
  <c r="X107" i="27"/>
  <c r="J73" i="27"/>
  <c r="K109" i="27"/>
  <c r="W90" i="27"/>
  <c r="W6" i="27" s="1"/>
  <c r="H6" i="27"/>
  <c r="H11" i="27" s="1"/>
  <c r="W105" i="27"/>
  <c r="W57" i="27" s="1"/>
  <c r="H57" i="27"/>
  <c r="I105" i="27"/>
  <c r="I39" i="27"/>
  <c r="I130" i="27" s="1"/>
  <c r="J99" i="27"/>
  <c r="J56" i="27"/>
  <c r="K104" i="27"/>
  <c r="H41" i="27"/>
  <c r="W101" i="27"/>
  <c r="W41" i="27" s="1"/>
  <c r="I107" i="27"/>
  <c r="W95" i="27"/>
  <c r="W23" i="27" s="1"/>
  <c r="H23" i="27"/>
  <c r="Y92" i="27"/>
  <c r="X8" i="27"/>
  <c r="J89" i="27"/>
  <c r="I5" i="27"/>
  <c r="Y89" i="27"/>
  <c r="X5" i="27"/>
  <c r="I97" i="27"/>
  <c r="H75" i="27"/>
  <c r="W111" i="27"/>
  <c r="W75" i="27" s="1"/>
  <c r="Y99" i="27"/>
  <c r="X39" i="27"/>
  <c r="W100" i="27"/>
  <c r="W40" i="27" s="1"/>
  <c r="H40" i="27"/>
  <c r="X97" i="27"/>
  <c r="W76" i="27"/>
  <c r="X112" i="27"/>
  <c r="Y109" i="27"/>
  <c r="X73" i="27"/>
  <c r="Z94" i="27"/>
  <c r="Y22" i="27"/>
  <c r="K94" i="27"/>
  <c r="J22" i="27"/>
  <c r="H7" i="27"/>
  <c r="W91" i="27"/>
  <c r="W7" i="27" s="1"/>
  <c r="H58" i="27"/>
  <c r="W106" i="27"/>
  <c r="W58" i="27" s="1"/>
  <c r="Z104" i="27"/>
  <c r="Y56" i="27"/>
  <c r="W110" i="27"/>
  <c r="W74" i="27" s="1"/>
  <c r="H74" i="27"/>
  <c r="M144" i="28"/>
  <c r="L103" i="28"/>
  <c r="E116" i="29"/>
  <c r="E116" i="28"/>
  <c r="K116" i="28"/>
  <c r="X105" i="27"/>
  <c r="X101" i="27"/>
  <c r="AA89" i="26"/>
  <c r="Z5" i="26"/>
  <c r="L89" i="26"/>
  <c r="K5" i="26"/>
  <c r="F135" i="26" l="1"/>
  <c r="E8" i="3" s="1"/>
  <c r="AC99" i="26"/>
  <c r="AB39" i="26"/>
  <c r="E135" i="26"/>
  <c r="D8" i="3" s="1"/>
  <c r="I8" i="27"/>
  <c r="X42" i="27"/>
  <c r="X111" i="27"/>
  <c r="Y111" i="27" s="1"/>
  <c r="W131" i="27"/>
  <c r="AB96" i="26"/>
  <c r="AA24" i="26"/>
  <c r="AA29" i="26" s="1"/>
  <c r="M111" i="26"/>
  <c r="L75" i="26"/>
  <c r="E135" i="27"/>
  <c r="D20" i="3" s="1"/>
  <c r="K12" i="28"/>
  <c r="M91" i="26"/>
  <c r="L7" i="26"/>
  <c r="L12" i="26" s="1"/>
  <c r="AB106" i="26"/>
  <c r="AA58" i="26"/>
  <c r="X106" i="27"/>
  <c r="X58" i="27" s="1"/>
  <c r="L106" i="26"/>
  <c r="K58" i="26"/>
  <c r="K132" i="26" s="1"/>
  <c r="AB101" i="26"/>
  <c r="AA41" i="26"/>
  <c r="E12" i="28"/>
  <c r="M101" i="26"/>
  <c r="L41" i="26"/>
  <c r="Y135" i="26"/>
  <c r="X8" i="3" s="1"/>
  <c r="AA90" i="26"/>
  <c r="Z6" i="26"/>
  <c r="M95" i="26"/>
  <c r="L23" i="26"/>
  <c r="K131" i="26"/>
  <c r="X100" i="27"/>
  <c r="Y100" i="27" s="1"/>
  <c r="AA110" i="26"/>
  <c r="Z74" i="26"/>
  <c r="Z131" i="26" s="1"/>
  <c r="M100" i="26"/>
  <c r="L40" i="26"/>
  <c r="M110" i="26"/>
  <c r="L74" i="26"/>
  <c r="X95" i="27"/>
  <c r="X23" i="27" s="1"/>
  <c r="H131" i="27"/>
  <c r="F135" i="27"/>
  <c r="E20" i="3" s="1"/>
  <c r="J135" i="26"/>
  <c r="I8" i="3" s="1"/>
  <c r="M90" i="26"/>
  <c r="L6" i="26"/>
  <c r="AB95" i="26"/>
  <c r="AA23" i="26"/>
  <c r="L105" i="26"/>
  <c r="K57" i="26"/>
  <c r="AB105" i="26"/>
  <c r="AA57" i="26"/>
  <c r="H132" i="27"/>
  <c r="H135" i="27" s="1"/>
  <c r="G20" i="3" s="1"/>
  <c r="H11" i="29"/>
  <c r="G28" i="24"/>
  <c r="M99" i="26"/>
  <c r="L39" i="26"/>
  <c r="AB94" i="26"/>
  <c r="AA22" i="26"/>
  <c r="M94" i="26"/>
  <c r="L22" i="26"/>
  <c r="X96" i="27"/>
  <c r="X90" i="27"/>
  <c r="Y90" i="27" s="1"/>
  <c r="I100" i="27"/>
  <c r="J100" i="27" s="1"/>
  <c r="I111" i="27"/>
  <c r="I75" i="27" s="1"/>
  <c r="M109" i="26"/>
  <c r="L73" i="26"/>
  <c r="X91" i="27"/>
  <c r="Y91" i="27" s="1"/>
  <c r="I106" i="27"/>
  <c r="I58" i="27" s="1"/>
  <c r="X130" i="27"/>
  <c r="I95" i="27"/>
  <c r="I23" i="27" s="1"/>
  <c r="W132" i="27"/>
  <c r="W135" i="27" s="1"/>
  <c r="V20" i="3" s="1"/>
  <c r="AA104" i="26"/>
  <c r="Z56" i="26"/>
  <c r="Z130" i="26" s="1"/>
  <c r="K130" i="26"/>
  <c r="L104" i="26"/>
  <c r="K56" i="26"/>
  <c r="Y96" i="27"/>
  <c r="X24" i="27"/>
  <c r="Y95" i="27"/>
  <c r="X75" i="27"/>
  <c r="J106" i="27"/>
  <c r="AA94" i="27"/>
  <c r="Z22" i="27"/>
  <c r="J111" i="27"/>
  <c r="Z89" i="27"/>
  <c r="Y5" i="27"/>
  <c r="Z92" i="27"/>
  <c r="Y8" i="27"/>
  <c r="J107" i="27"/>
  <c r="I59" i="27"/>
  <c r="I133" i="27" s="1"/>
  <c r="L104" i="27"/>
  <c r="K56" i="27"/>
  <c r="I57" i="27"/>
  <c r="J105" i="27"/>
  <c r="K102" i="27"/>
  <c r="J42" i="27"/>
  <c r="Z102" i="27"/>
  <c r="Y42" i="27"/>
  <c r="Y101" i="27"/>
  <c r="X41" i="27"/>
  <c r="Y97" i="27"/>
  <c r="X25" i="27"/>
  <c r="K92" i="27"/>
  <c r="J8" i="27"/>
  <c r="I96" i="27"/>
  <c r="Y105" i="27"/>
  <c r="X57" i="27"/>
  <c r="I110" i="27"/>
  <c r="AA104" i="27"/>
  <c r="Z56" i="27"/>
  <c r="L94" i="27"/>
  <c r="K22" i="27"/>
  <c r="Z109" i="27"/>
  <c r="Y73" i="27"/>
  <c r="Z99" i="27"/>
  <c r="Y39" i="27"/>
  <c r="I25" i="27"/>
  <c r="J97" i="27"/>
  <c r="K89" i="27"/>
  <c r="J5" i="27"/>
  <c r="K99" i="27"/>
  <c r="J39" i="27"/>
  <c r="J130" i="27" s="1"/>
  <c r="L109" i="27"/>
  <c r="K73" i="27"/>
  <c r="Y107" i="27"/>
  <c r="X59" i="27"/>
  <c r="K112" i="27"/>
  <c r="J76" i="27"/>
  <c r="X110" i="27"/>
  <c r="I91" i="27"/>
  <c r="Y112" i="27"/>
  <c r="X76" i="27"/>
  <c r="I101" i="27"/>
  <c r="I90" i="27"/>
  <c r="N144" i="28"/>
  <c r="M103" i="28"/>
  <c r="L116" i="28"/>
  <c r="M89" i="26"/>
  <c r="L5" i="26"/>
  <c r="AB89" i="26"/>
  <c r="AA5" i="26"/>
  <c r="AD99" i="26" l="1"/>
  <c r="AC39" i="26"/>
  <c r="K135" i="26"/>
  <c r="J8" i="3" s="1"/>
  <c r="X133" i="27"/>
  <c r="Y106" i="27"/>
  <c r="X7" i="27"/>
  <c r="Y130" i="27"/>
  <c r="X6" i="27"/>
  <c r="L12" i="28"/>
  <c r="N91" i="26"/>
  <c r="M7" i="26"/>
  <c r="M12" i="26" s="1"/>
  <c r="AA40" i="28"/>
  <c r="N101" i="26"/>
  <c r="M41" i="26"/>
  <c r="AA132" i="26"/>
  <c r="M106" i="26"/>
  <c r="L58" i="26"/>
  <c r="L132" i="26" s="1"/>
  <c r="AC106" i="26"/>
  <c r="AB58" i="26"/>
  <c r="AC101" i="26"/>
  <c r="AB41" i="26"/>
  <c r="AB132" i="26" s="1"/>
  <c r="N111" i="26"/>
  <c r="M75" i="26"/>
  <c r="AC96" i="26"/>
  <c r="AB24" i="26"/>
  <c r="AB29" i="26" s="1"/>
  <c r="N90" i="26"/>
  <c r="M6" i="26"/>
  <c r="L131" i="26"/>
  <c r="N100" i="26"/>
  <c r="M40" i="26"/>
  <c r="N110" i="26"/>
  <c r="M74" i="26"/>
  <c r="AB110" i="26"/>
  <c r="AA74" i="26"/>
  <c r="AA131" i="26" s="1"/>
  <c r="N95" i="26"/>
  <c r="M23" i="26"/>
  <c r="M105" i="26"/>
  <c r="L57" i="26"/>
  <c r="X40" i="27"/>
  <c r="AB90" i="26"/>
  <c r="AA6" i="26"/>
  <c r="J95" i="27"/>
  <c r="Z135" i="26"/>
  <c r="Y8" i="3" s="1"/>
  <c r="AC105" i="26"/>
  <c r="AB57" i="26"/>
  <c r="AC95" i="26"/>
  <c r="AB23" i="26"/>
  <c r="N109" i="26"/>
  <c r="M73" i="26"/>
  <c r="N94" i="26"/>
  <c r="M22" i="26"/>
  <c r="N99" i="26"/>
  <c r="M39" i="26"/>
  <c r="X132" i="27"/>
  <c r="I40" i="27"/>
  <c r="AB104" i="26"/>
  <c r="AA56" i="26"/>
  <c r="AA130" i="26" s="1"/>
  <c r="M104" i="26"/>
  <c r="L56" i="26"/>
  <c r="L130" i="26" s="1"/>
  <c r="AC94" i="26"/>
  <c r="AB22" i="26"/>
  <c r="I41" i="27"/>
  <c r="I132" i="27" s="1"/>
  <c r="J101" i="27"/>
  <c r="L112" i="27"/>
  <c r="K76" i="27"/>
  <c r="M109" i="27"/>
  <c r="L73" i="27"/>
  <c r="L89" i="27"/>
  <c r="K5" i="27"/>
  <c r="AA99" i="27"/>
  <c r="Z39" i="27"/>
  <c r="M94" i="27"/>
  <c r="L22" i="27"/>
  <c r="I24" i="27"/>
  <c r="J96" i="27"/>
  <c r="Z90" i="27"/>
  <c r="Y6" i="27"/>
  <c r="Z91" i="27"/>
  <c r="Y7" i="27"/>
  <c r="L102" i="27"/>
  <c r="K42" i="27"/>
  <c r="M104" i="27"/>
  <c r="L56" i="27"/>
  <c r="AA92" i="27"/>
  <c r="Z8" i="27"/>
  <c r="AB94" i="27"/>
  <c r="AA22" i="27"/>
  <c r="Z111" i="27"/>
  <c r="Y75" i="27"/>
  <c r="Z96" i="27"/>
  <c r="Y24" i="27"/>
  <c r="Z106" i="27"/>
  <c r="Y58" i="27"/>
  <c r="K97" i="27"/>
  <c r="J25" i="27"/>
  <c r="Z105" i="27"/>
  <c r="Y57" i="27"/>
  <c r="K105" i="27"/>
  <c r="J57" i="27"/>
  <c r="K106" i="27"/>
  <c r="J58" i="27"/>
  <c r="Z112" i="27"/>
  <c r="Y76" i="27"/>
  <c r="Y110" i="27"/>
  <c r="X74" i="27"/>
  <c r="Z107" i="27"/>
  <c r="Y59" i="27"/>
  <c r="Y133" i="27" s="1"/>
  <c r="L99" i="27"/>
  <c r="K39" i="27"/>
  <c r="K130" i="27" s="1"/>
  <c r="AA109" i="27"/>
  <c r="Z73" i="27"/>
  <c r="AB104" i="27"/>
  <c r="AA56" i="27"/>
  <c r="L92" i="27"/>
  <c r="K8" i="27"/>
  <c r="Z97" i="27"/>
  <c r="Y25" i="27"/>
  <c r="Z101" i="27"/>
  <c r="Y41" i="27"/>
  <c r="AA102" i="27"/>
  <c r="Z42" i="27"/>
  <c r="K107" i="27"/>
  <c r="J59" i="27"/>
  <c r="J133" i="27" s="1"/>
  <c r="AA89" i="27"/>
  <c r="Z5" i="27"/>
  <c r="K100" i="27"/>
  <c r="J40" i="27"/>
  <c r="Z95" i="27"/>
  <c r="Y23" i="27"/>
  <c r="I6" i="27"/>
  <c r="J90" i="27"/>
  <c r="I7" i="27"/>
  <c r="J91" i="27"/>
  <c r="I74" i="27"/>
  <c r="J110" i="27"/>
  <c r="Z100" i="27"/>
  <c r="Y40" i="27"/>
  <c r="J23" i="27"/>
  <c r="K95" i="27"/>
  <c r="K111" i="27"/>
  <c r="J75" i="27"/>
  <c r="O144" i="28"/>
  <c r="N103" i="28"/>
  <c r="M116" i="28"/>
  <c r="N89" i="26"/>
  <c r="M5" i="26"/>
  <c r="AC89" i="26"/>
  <c r="AB5" i="26"/>
  <c r="AE99" i="26" l="1"/>
  <c r="AD39" i="26"/>
  <c r="Y132" i="27"/>
  <c r="L135" i="26"/>
  <c r="K8" i="3" s="1"/>
  <c r="O101" i="26"/>
  <c r="N41" i="26"/>
  <c r="N106" i="26"/>
  <c r="M58" i="26"/>
  <c r="M132" i="26" s="1"/>
  <c r="M12" i="28"/>
  <c r="AB40" i="28"/>
  <c r="O111" i="26"/>
  <c r="N75" i="26"/>
  <c r="AD106" i="26"/>
  <c r="AC58" i="26"/>
  <c r="AD96" i="26"/>
  <c r="AC24" i="26"/>
  <c r="AC29" i="26" s="1"/>
  <c r="AD101" i="26"/>
  <c r="AC41" i="26"/>
  <c r="O91" i="26"/>
  <c r="N7" i="26"/>
  <c r="N12" i="26" s="1"/>
  <c r="AD95" i="26"/>
  <c r="AC23" i="26"/>
  <c r="O110" i="26"/>
  <c r="N74" i="26"/>
  <c r="AD105" i="26"/>
  <c r="AC57" i="26"/>
  <c r="AC90" i="26"/>
  <c r="AB6" i="26"/>
  <c r="N105" i="26"/>
  <c r="M57" i="26"/>
  <c r="M131" i="26" s="1"/>
  <c r="AC110" i="26"/>
  <c r="AB74" i="26"/>
  <c r="O100" i="26"/>
  <c r="N40" i="26"/>
  <c r="O95" i="26"/>
  <c r="N23" i="26"/>
  <c r="X131" i="27"/>
  <c r="X135" i="27" s="1"/>
  <c r="W20" i="3" s="1"/>
  <c r="AA135" i="26"/>
  <c r="Z8" i="3" s="1"/>
  <c r="AB131" i="26"/>
  <c r="O90" i="26"/>
  <c r="N6" i="26"/>
  <c r="Z130" i="27"/>
  <c r="AC104" i="26"/>
  <c r="AB56" i="26"/>
  <c r="AB130" i="26" s="1"/>
  <c r="O94" i="26"/>
  <c r="N22" i="26"/>
  <c r="N104" i="26"/>
  <c r="M56" i="26"/>
  <c r="M130" i="26" s="1"/>
  <c r="I131" i="27"/>
  <c r="I135" i="27" s="1"/>
  <c r="H20" i="3" s="1"/>
  <c r="O99" i="26"/>
  <c r="N39" i="26"/>
  <c r="O109" i="26"/>
  <c r="N73" i="26"/>
  <c r="AD94" i="26"/>
  <c r="AC22" i="26"/>
  <c r="L100" i="27"/>
  <c r="K40" i="27"/>
  <c r="K59" i="27"/>
  <c r="K133" i="27" s="1"/>
  <c r="L107" i="27"/>
  <c r="AA101" i="27"/>
  <c r="Z41" i="27"/>
  <c r="M92" i="27"/>
  <c r="L8" i="27"/>
  <c r="AB109" i="27"/>
  <c r="AA73" i="27"/>
  <c r="AA107" i="27"/>
  <c r="Z59" i="27"/>
  <c r="AA112" i="27"/>
  <c r="Z76" i="27"/>
  <c r="L105" i="27"/>
  <c r="K57" i="27"/>
  <c r="L97" i="27"/>
  <c r="K25" i="27"/>
  <c r="AA96" i="27"/>
  <c r="Z24" i="27"/>
  <c r="AC94" i="27"/>
  <c r="AB22" i="27"/>
  <c r="N104" i="27"/>
  <c r="M56" i="27"/>
  <c r="AA91" i="27"/>
  <c r="Z7" i="27"/>
  <c r="AB99" i="27"/>
  <c r="AA39" i="27"/>
  <c r="N109" i="27"/>
  <c r="M73" i="27"/>
  <c r="J7" i="27"/>
  <c r="K91" i="27"/>
  <c r="L111" i="27"/>
  <c r="K75" i="27"/>
  <c r="AA100" i="27"/>
  <c r="Z40" i="27"/>
  <c r="AA95" i="27"/>
  <c r="Z23" i="27"/>
  <c r="AB89" i="27"/>
  <c r="AA5" i="27"/>
  <c r="AB102" i="27"/>
  <c r="AA42" i="27"/>
  <c r="AA97" i="27"/>
  <c r="Z25" i="27"/>
  <c r="AC104" i="27"/>
  <c r="AB56" i="27"/>
  <c r="M99" i="27"/>
  <c r="L39" i="27"/>
  <c r="L130" i="27" s="1"/>
  <c r="Z110" i="27"/>
  <c r="Y74" i="27"/>
  <c r="Y131" i="27" s="1"/>
  <c r="L106" i="27"/>
  <c r="K58" i="27"/>
  <c r="AA105" i="27"/>
  <c r="Z57" i="27"/>
  <c r="AA106" i="27"/>
  <c r="Z58" i="27"/>
  <c r="AA111" i="27"/>
  <c r="Z75" i="27"/>
  <c r="AB92" i="27"/>
  <c r="AA8" i="27"/>
  <c r="M102" i="27"/>
  <c r="L42" i="27"/>
  <c r="AA90" i="27"/>
  <c r="Z6" i="27"/>
  <c r="N94" i="27"/>
  <c r="M22" i="27"/>
  <c r="M89" i="27"/>
  <c r="L5" i="27"/>
  <c r="M112" i="27"/>
  <c r="L76" i="27"/>
  <c r="K23" i="27"/>
  <c r="L95" i="27"/>
  <c r="K110" i="27"/>
  <c r="J74" i="27"/>
  <c r="J131" i="27" s="1"/>
  <c r="K90" i="27"/>
  <c r="J6" i="27"/>
  <c r="J24" i="27"/>
  <c r="K96" i="27"/>
  <c r="J41" i="27"/>
  <c r="J132" i="27" s="1"/>
  <c r="K101" i="27"/>
  <c r="P144" i="28"/>
  <c r="O103" i="28"/>
  <c r="N116" i="28"/>
  <c r="AD89" i="26"/>
  <c r="AC5" i="26"/>
  <c r="O89" i="26"/>
  <c r="N5" i="26"/>
  <c r="AF99" i="26" l="1"/>
  <c r="AE39" i="26"/>
  <c r="Y135" i="27"/>
  <c r="X20" i="3" s="1"/>
  <c r="Z133" i="27"/>
  <c r="AE101" i="26"/>
  <c r="AD41" i="26"/>
  <c r="N12" i="28"/>
  <c r="AC40" i="28"/>
  <c r="AE106" i="26"/>
  <c r="AD58" i="26"/>
  <c r="O106" i="26"/>
  <c r="N58" i="26"/>
  <c r="N132" i="26" s="1"/>
  <c r="P91" i="26"/>
  <c r="O7" i="26"/>
  <c r="O12" i="26" s="1"/>
  <c r="AE96" i="26"/>
  <c r="AD24" i="26"/>
  <c r="AD29" i="26" s="1"/>
  <c r="J135" i="27"/>
  <c r="I20" i="3" s="1"/>
  <c r="AC132" i="26"/>
  <c r="P111" i="26"/>
  <c r="O75" i="26"/>
  <c r="P101" i="26"/>
  <c r="O41" i="26"/>
  <c r="AD110" i="26"/>
  <c r="AC74" i="26"/>
  <c r="P110" i="26"/>
  <c r="O74" i="26"/>
  <c r="M135" i="26"/>
  <c r="L8" i="3" s="1"/>
  <c r="P95" i="26"/>
  <c r="O23" i="26"/>
  <c r="AD90" i="26"/>
  <c r="AC6" i="26"/>
  <c r="AC131" i="26"/>
  <c r="AB135" i="26"/>
  <c r="AA8" i="3" s="1"/>
  <c r="P90" i="26"/>
  <c r="O6" i="26"/>
  <c r="P100" i="26"/>
  <c r="O40" i="26"/>
  <c r="O105" i="26"/>
  <c r="N57" i="26"/>
  <c r="N131" i="26" s="1"/>
  <c r="AE105" i="26"/>
  <c r="AD57" i="26"/>
  <c r="AE95" i="26"/>
  <c r="AD23" i="26"/>
  <c r="AE94" i="26"/>
  <c r="AD22" i="26"/>
  <c r="P99" i="26"/>
  <c r="O39" i="26"/>
  <c r="O104" i="26"/>
  <c r="N56" i="26"/>
  <c r="N130" i="26" s="1"/>
  <c r="AD104" i="26"/>
  <c r="AC56" i="26"/>
  <c r="AC130" i="26" s="1"/>
  <c r="Z132" i="27"/>
  <c r="P109" i="26"/>
  <c r="O73" i="26"/>
  <c r="P94" i="26"/>
  <c r="O22" i="26"/>
  <c r="AA130" i="27"/>
  <c r="L110" i="27"/>
  <c r="K74" i="27"/>
  <c r="K131" i="27" s="1"/>
  <c r="N112" i="27"/>
  <c r="M76" i="27"/>
  <c r="O94" i="27"/>
  <c r="N22" i="27"/>
  <c r="N102" i="27"/>
  <c r="M42" i="27"/>
  <c r="AB111" i="27"/>
  <c r="AA75" i="27"/>
  <c r="AB105" i="27"/>
  <c r="AA57" i="27"/>
  <c r="AA110" i="27"/>
  <c r="Z74" i="27"/>
  <c r="Z131" i="27" s="1"/>
  <c r="AD104" i="27"/>
  <c r="AC56" i="27"/>
  <c r="AC102" i="27"/>
  <c r="AB42" i="27"/>
  <c r="AB95" i="27"/>
  <c r="AA23" i="27"/>
  <c r="M111" i="27"/>
  <c r="L75" i="27"/>
  <c r="O109" i="27"/>
  <c r="N73" i="27"/>
  <c r="AB91" i="27"/>
  <c r="AA7" i="27"/>
  <c r="AD94" i="27"/>
  <c r="AC22" i="27"/>
  <c r="M97" i="27"/>
  <c r="L25" i="27"/>
  <c r="AB112" i="27"/>
  <c r="AA76" i="27"/>
  <c r="AC109" i="27"/>
  <c r="AB73" i="27"/>
  <c r="AB101" i="27"/>
  <c r="AA41" i="27"/>
  <c r="M100" i="27"/>
  <c r="L40" i="27"/>
  <c r="L101" i="27"/>
  <c r="K41" i="27"/>
  <c r="K132" i="27" s="1"/>
  <c r="M95" i="27"/>
  <c r="L23" i="27"/>
  <c r="L91" i="27"/>
  <c r="K7" i="27"/>
  <c r="M107" i="27"/>
  <c r="L59" i="27"/>
  <c r="L133" i="27" s="1"/>
  <c r="L90" i="27"/>
  <c r="K6" i="27"/>
  <c r="N89" i="27"/>
  <c r="M5" i="27"/>
  <c r="AB90" i="27"/>
  <c r="AA6" i="27"/>
  <c r="AC92" i="27"/>
  <c r="AB8" i="27"/>
  <c r="AB106" i="27"/>
  <c r="AA58" i="27"/>
  <c r="M106" i="27"/>
  <c r="L58" i="27"/>
  <c r="N99" i="27"/>
  <c r="M39" i="27"/>
  <c r="M130" i="27" s="1"/>
  <c r="AB97" i="27"/>
  <c r="AA25" i="27"/>
  <c r="AC89" i="27"/>
  <c r="AB5" i="27"/>
  <c r="AB100" i="27"/>
  <c r="AA40" i="27"/>
  <c r="AC99" i="27"/>
  <c r="AB39" i="27"/>
  <c r="O104" i="27"/>
  <c r="N56" i="27"/>
  <c r="AB96" i="27"/>
  <c r="AA24" i="27"/>
  <c r="M105" i="27"/>
  <c r="L57" i="27"/>
  <c r="AB107" i="27"/>
  <c r="AA59" i="27"/>
  <c r="AA133" i="27" s="1"/>
  <c r="N92" i="27"/>
  <c r="M8" i="27"/>
  <c r="L96" i="27"/>
  <c r="K24" i="27"/>
  <c r="Q144" i="28"/>
  <c r="P103" i="28"/>
  <c r="O116" i="28"/>
  <c r="P89" i="26"/>
  <c r="O5" i="26"/>
  <c r="AE89" i="26"/>
  <c r="AD5" i="26"/>
  <c r="H15" i="20"/>
  <c r="H17" i="20" s="1"/>
  <c r="AD132" i="26" l="1"/>
  <c r="AG99" i="26"/>
  <c r="AF39" i="26"/>
  <c r="Z135" i="27"/>
  <c r="Y20" i="3" s="1"/>
  <c r="K135" i="27"/>
  <c r="J20" i="3" s="1"/>
  <c r="Q91" i="26"/>
  <c r="P7" i="26"/>
  <c r="P12" i="26" s="1"/>
  <c r="AF106" i="26"/>
  <c r="AE58" i="26"/>
  <c r="Q111" i="26"/>
  <c r="P75" i="26"/>
  <c r="Q101" i="26"/>
  <c r="P41" i="26"/>
  <c r="O12" i="28"/>
  <c r="AD40" i="28"/>
  <c r="AF96" i="26"/>
  <c r="AE24" i="26"/>
  <c r="AE29" i="26" s="1"/>
  <c r="P106" i="26"/>
  <c r="O58" i="26"/>
  <c r="O132" i="26" s="1"/>
  <c r="AF101" i="26"/>
  <c r="AE41" i="26"/>
  <c r="Q100" i="26"/>
  <c r="P40" i="26"/>
  <c r="Q110" i="26"/>
  <c r="P74" i="26"/>
  <c r="AC135" i="26"/>
  <c r="AB8" i="3" s="1"/>
  <c r="Q95" i="26"/>
  <c r="P23" i="26"/>
  <c r="N135" i="26"/>
  <c r="M8" i="3" s="1"/>
  <c r="AE90" i="26"/>
  <c r="AD6" i="26"/>
  <c r="AF105" i="26"/>
  <c r="AE57" i="26"/>
  <c r="AF95" i="26"/>
  <c r="AE23" i="26"/>
  <c r="P105" i="26"/>
  <c r="O57" i="26"/>
  <c r="O131" i="26" s="1"/>
  <c r="Q90" i="26"/>
  <c r="P6" i="26"/>
  <c r="AE110" i="26"/>
  <c r="AD74" i="26"/>
  <c r="AD131" i="26" s="1"/>
  <c r="AE104" i="26"/>
  <c r="AD56" i="26"/>
  <c r="AD130" i="26" s="1"/>
  <c r="Q99" i="26"/>
  <c r="P39" i="26"/>
  <c r="Q109" i="26"/>
  <c r="P73" i="26"/>
  <c r="AB130" i="27"/>
  <c r="AA132" i="27"/>
  <c r="P104" i="26"/>
  <c r="O56" i="26"/>
  <c r="O130" i="26" s="1"/>
  <c r="AF94" i="26"/>
  <c r="AE22" i="26"/>
  <c r="Q94" i="26"/>
  <c r="P22" i="26"/>
  <c r="O92" i="27"/>
  <c r="N8" i="27"/>
  <c r="N105" i="27"/>
  <c r="M57" i="27"/>
  <c r="P104" i="27"/>
  <c r="O56" i="27"/>
  <c r="AC100" i="27"/>
  <c r="AB40" i="27"/>
  <c r="AC97" i="27"/>
  <c r="AB25" i="27"/>
  <c r="N106" i="27"/>
  <c r="M58" i="27"/>
  <c r="AD92" i="27"/>
  <c r="AC8" i="27"/>
  <c r="O89" i="27"/>
  <c r="N5" i="27"/>
  <c r="N107" i="27"/>
  <c r="M59" i="27"/>
  <c r="M133" i="27" s="1"/>
  <c r="N95" i="27"/>
  <c r="M23" i="27"/>
  <c r="N100" i="27"/>
  <c r="M40" i="27"/>
  <c r="AD109" i="27"/>
  <c r="AC73" i="27"/>
  <c r="N97" i="27"/>
  <c r="M25" i="27"/>
  <c r="AC91" i="27"/>
  <c r="AB7" i="27"/>
  <c r="N111" i="27"/>
  <c r="M75" i="27"/>
  <c r="AD102" i="27"/>
  <c r="AC42" i="27"/>
  <c r="AB110" i="27"/>
  <c r="AA74" i="27"/>
  <c r="AA131" i="27" s="1"/>
  <c r="AA135" i="27" s="1"/>
  <c r="Z20" i="3" s="1"/>
  <c r="AC111" i="27"/>
  <c r="AB75" i="27"/>
  <c r="P94" i="27"/>
  <c r="O22" i="27"/>
  <c r="M110" i="27"/>
  <c r="L74" i="27"/>
  <c r="L131" i="27" s="1"/>
  <c r="M96" i="27"/>
  <c r="L24" i="27"/>
  <c r="AC107" i="27"/>
  <c r="AB59" i="27"/>
  <c r="AC96" i="27"/>
  <c r="AB24" i="27"/>
  <c r="AD99" i="27"/>
  <c r="AC39" i="27"/>
  <c r="AC130" i="27" s="1"/>
  <c r="AD89" i="27"/>
  <c r="AC5" i="27"/>
  <c r="O99" i="27"/>
  <c r="N39" i="27"/>
  <c r="N130" i="27" s="1"/>
  <c r="AC106" i="27"/>
  <c r="AB58" i="27"/>
  <c r="AC90" i="27"/>
  <c r="AB6" i="27"/>
  <c r="M90" i="27"/>
  <c r="L6" i="27"/>
  <c r="M91" i="27"/>
  <c r="L7" i="27"/>
  <c r="M101" i="27"/>
  <c r="L41" i="27"/>
  <c r="L132" i="27" s="1"/>
  <c r="AC101" i="27"/>
  <c r="AB41" i="27"/>
  <c r="AC112" i="27"/>
  <c r="AB76" i="27"/>
  <c r="AE94" i="27"/>
  <c r="AD22" i="27"/>
  <c r="P109" i="27"/>
  <c r="O73" i="27"/>
  <c r="AC95" i="27"/>
  <c r="AB23" i="27"/>
  <c r="AE104" i="27"/>
  <c r="AD56" i="27"/>
  <c r="AC105" i="27"/>
  <c r="AB57" i="27"/>
  <c r="O102" i="27"/>
  <c r="N42" i="27"/>
  <c r="O112" i="27"/>
  <c r="N76" i="27"/>
  <c r="R144" i="28"/>
  <c r="Q103" i="28"/>
  <c r="P116" i="28"/>
  <c r="AF89" i="26"/>
  <c r="AE5" i="26"/>
  <c r="Q89" i="26"/>
  <c r="P5" i="26"/>
  <c r="AH99" i="26" l="1"/>
  <c r="AH39" i="26" s="1"/>
  <c r="AG39" i="26"/>
  <c r="AB133" i="27"/>
  <c r="R111" i="26"/>
  <c r="Q75" i="26"/>
  <c r="R91" i="26"/>
  <c r="Q7" i="26"/>
  <c r="Q12" i="26" s="1"/>
  <c r="Q106" i="26"/>
  <c r="P58" i="26"/>
  <c r="P132" i="26"/>
  <c r="AE132" i="26"/>
  <c r="AE40" i="28"/>
  <c r="R101" i="26"/>
  <c r="Q41" i="26"/>
  <c r="AG106" i="26"/>
  <c r="AF58" i="26"/>
  <c r="AG101" i="26"/>
  <c r="AF41" i="26"/>
  <c r="AG96" i="26"/>
  <c r="AF24" i="26"/>
  <c r="AF29" i="26" s="1"/>
  <c r="P12" i="28"/>
  <c r="R110" i="26"/>
  <c r="Q74" i="26"/>
  <c r="R90" i="26"/>
  <c r="Q6" i="26"/>
  <c r="Q11" i="26" s="1"/>
  <c r="AG95" i="26"/>
  <c r="AF23" i="26"/>
  <c r="AF90" i="26"/>
  <c r="AE6" i="26"/>
  <c r="AE11" i="26" s="1"/>
  <c r="R95" i="26"/>
  <c r="Q23" i="26"/>
  <c r="R100" i="26"/>
  <c r="Q40" i="26"/>
  <c r="O135" i="26"/>
  <c r="N8" i="3" s="1"/>
  <c r="AD135" i="26"/>
  <c r="AC8" i="3" s="1"/>
  <c r="AF110" i="26"/>
  <c r="AE74" i="26"/>
  <c r="AE131" i="26" s="1"/>
  <c r="Q105" i="26"/>
  <c r="P57" i="26"/>
  <c r="P131" i="26" s="1"/>
  <c r="AG105" i="26"/>
  <c r="AF57" i="26"/>
  <c r="R94" i="26"/>
  <c r="Q22" i="26"/>
  <c r="Q104" i="26"/>
  <c r="P56" i="26"/>
  <c r="P130" i="26" s="1"/>
  <c r="R99" i="26"/>
  <c r="Q39" i="26"/>
  <c r="L135" i="27"/>
  <c r="K20" i="3" s="1"/>
  <c r="AB132" i="27"/>
  <c r="AG94" i="26"/>
  <c r="AF22" i="26"/>
  <c r="R109" i="26"/>
  <c r="Q73" i="26"/>
  <c r="AF104" i="26"/>
  <c r="AE56" i="26"/>
  <c r="AE130" i="26" s="1"/>
  <c r="P102" i="27"/>
  <c r="O42" i="27"/>
  <c r="AF104" i="27"/>
  <c r="AE56" i="27"/>
  <c r="AE61" i="27" s="1"/>
  <c r="Q109" i="27"/>
  <c r="P73" i="27"/>
  <c r="AD112" i="27"/>
  <c r="AC76" i="27"/>
  <c r="AC81" i="27" s="1"/>
  <c r="AC110" i="29" s="1"/>
  <c r="N101" i="27"/>
  <c r="M41" i="27"/>
  <c r="M132" i="27" s="1"/>
  <c r="N90" i="27"/>
  <c r="M6" i="27"/>
  <c r="M11" i="27" s="1"/>
  <c r="AD106" i="27"/>
  <c r="AC58" i="27"/>
  <c r="AC63" i="27" s="1"/>
  <c r="AE89" i="27"/>
  <c r="AD5" i="27"/>
  <c r="AD10" i="27" s="1"/>
  <c r="AD96" i="27"/>
  <c r="AC24" i="27"/>
  <c r="N96" i="27"/>
  <c r="M24" i="27"/>
  <c r="M29" i="27" s="1"/>
  <c r="M40" i="29" s="1"/>
  <c r="Q94" i="27"/>
  <c r="P22" i="27"/>
  <c r="AC110" i="27"/>
  <c r="AB74" i="27"/>
  <c r="AB79" i="27" s="1"/>
  <c r="O111" i="27"/>
  <c r="N75" i="27"/>
  <c r="O97" i="27"/>
  <c r="N25" i="27"/>
  <c r="N30" i="27" s="1"/>
  <c r="N41" i="29" s="1"/>
  <c r="O100" i="27"/>
  <c r="N40" i="27"/>
  <c r="N45" i="27" s="1"/>
  <c r="O107" i="27"/>
  <c r="N59" i="27"/>
  <c r="N64" i="27" s="1"/>
  <c r="N87" i="29" s="1"/>
  <c r="AE92" i="27"/>
  <c r="AD8" i="27"/>
  <c r="AD97" i="27"/>
  <c r="AC25" i="27"/>
  <c r="AC30" i="27" s="1"/>
  <c r="AC41" i="29" s="1"/>
  <c r="Q104" i="27"/>
  <c r="P56" i="27"/>
  <c r="P92" i="27"/>
  <c r="O8" i="27"/>
  <c r="O13" i="27" s="1"/>
  <c r="P112" i="27"/>
  <c r="O76" i="27"/>
  <c r="AD105" i="27"/>
  <c r="AC57" i="27"/>
  <c r="AC62" i="27" s="1"/>
  <c r="AD95" i="27"/>
  <c r="AC23" i="27"/>
  <c r="AC28" i="27" s="1"/>
  <c r="AF94" i="27"/>
  <c r="AE22" i="27"/>
  <c r="AE27" i="27" s="1"/>
  <c r="AD101" i="27"/>
  <c r="AC41" i="27"/>
  <c r="N91" i="27"/>
  <c r="M7" i="27"/>
  <c r="M12" i="27" s="1"/>
  <c r="AD90" i="27"/>
  <c r="AC6" i="27"/>
  <c r="AC11" i="27" s="1"/>
  <c r="P99" i="27"/>
  <c r="O39" i="27"/>
  <c r="O130" i="27" s="1"/>
  <c r="AE99" i="27"/>
  <c r="AD39" i="27"/>
  <c r="AD107" i="27"/>
  <c r="AC59" i="27"/>
  <c r="AC64" i="27" s="1"/>
  <c r="AC87" i="29" s="1"/>
  <c r="N110" i="27"/>
  <c r="M74" i="27"/>
  <c r="M131" i="27" s="1"/>
  <c r="M135" i="27" s="1"/>
  <c r="L20" i="3" s="1"/>
  <c r="AD111" i="27"/>
  <c r="AC75" i="27"/>
  <c r="AC80" i="27" s="1"/>
  <c r="AE102" i="27"/>
  <c r="AD42" i="27"/>
  <c r="AD91" i="27"/>
  <c r="AC7" i="27"/>
  <c r="AC12" i="27" s="1"/>
  <c r="AE109" i="27"/>
  <c r="AD73" i="27"/>
  <c r="O95" i="27"/>
  <c r="N23" i="27"/>
  <c r="N28" i="27" s="1"/>
  <c r="P89" i="27"/>
  <c r="O5" i="27"/>
  <c r="O106" i="27"/>
  <c r="N58" i="27"/>
  <c r="N63" i="27" s="1"/>
  <c r="AD100" i="27"/>
  <c r="AC40" i="27"/>
  <c r="AC45" i="27" s="1"/>
  <c r="O105" i="27"/>
  <c r="N57" i="27"/>
  <c r="N62" i="27" s="1"/>
  <c r="S144" i="28"/>
  <c r="R103" i="28"/>
  <c r="Q116" i="28"/>
  <c r="R89" i="26"/>
  <c r="Q5" i="26"/>
  <c r="Q10" i="26" s="1"/>
  <c r="AG89" i="26"/>
  <c r="AF5" i="26"/>
  <c r="AF10" i="26" s="1"/>
  <c r="C20" i="6"/>
  <c r="AB29" i="27"/>
  <c r="AB40" i="29" s="1"/>
  <c r="F10" i="27"/>
  <c r="G10" i="27"/>
  <c r="H10" i="27"/>
  <c r="I10" i="27"/>
  <c r="J10" i="27"/>
  <c r="K10" i="27"/>
  <c r="L10" i="27"/>
  <c r="M10" i="27"/>
  <c r="N10" i="27"/>
  <c r="O10" i="27"/>
  <c r="W10" i="27"/>
  <c r="X10" i="27"/>
  <c r="Y10" i="27"/>
  <c r="Z10" i="27"/>
  <c r="AA10" i="27"/>
  <c r="AB10" i="27"/>
  <c r="AC10" i="27"/>
  <c r="F11" i="27"/>
  <c r="G11" i="27"/>
  <c r="I11" i="27"/>
  <c r="J11" i="27"/>
  <c r="K11" i="27"/>
  <c r="L11" i="27"/>
  <c r="W11" i="27"/>
  <c r="X11" i="27"/>
  <c r="Y11" i="27"/>
  <c r="Z11" i="27"/>
  <c r="AA11" i="27"/>
  <c r="AB11" i="27"/>
  <c r="F12" i="27"/>
  <c r="G12" i="27"/>
  <c r="H12" i="27"/>
  <c r="I12" i="27"/>
  <c r="J12" i="27"/>
  <c r="K12" i="27"/>
  <c r="L12" i="27"/>
  <c r="W12" i="27"/>
  <c r="X12" i="27"/>
  <c r="Y12" i="27"/>
  <c r="Z12" i="27"/>
  <c r="AA12" i="27"/>
  <c r="AB12" i="27"/>
  <c r="F13" i="27"/>
  <c r="F13" i="29" s="1"/>
  <c r="G13" i="27"/>
  <c r="G13" i="29" s="1"/>
  <c r="H13" i="27"/>
  <c r="I13" i="27"/>
  <c r="J13" i="27"/>
  <c r="K13" i="27"/>
  <c r="L13" i="27"/>
  <c r="M13" i="27"/>
  <c r="N13" i="27"/>
  <c r="W13" i="27"/>
  <c r="X13" i="27"/>
  <c r="Y13" i="27"/>
  <c r="Z13" i="27"/>
  <c r="AA13" i="27"/>
  <c r="AB13" i="27"/>
  <c r="AC13" i="27"/>
  <c r="AD13" i="27"/>
  <c r="E13" i="27"/>
  <c r="E13" i="29" s="1"/>
  <c r="E12" i="27"/>
  <c r="E11" i="27"/>
  <c r="E10" i="27"/>
  <c r="F11" i="26"/>
  <c r="G11" i="26"/>
  <c r="H11" i="26"/>
  <c r="I11" i="26"/>
  <c r="J11" i="26"/>
  <c r="K11" i="26"/>
  <c r="L11" i="26"/>
  <c r="M11" i="26"/>
  <c r="N11" i="26"/>
  <c r="O11" i="26"/>
  <c r="P11" i="26"/>
  <c r="W11" i="26"/>
  <c r="X11" i="26"/>
  <c r="Y11" i="26"/>
  <c r="Z11" i="26"/>
  <c r="AA11" i="26"/>
  <c r="AB11" i="26"/>
  <c r="AC11" i="26"/>
  <c r="AD11" i="26"/>
  <c r="E11" i="26"/>
  <c r="F10" i="26"/>
  <c r="G10" i="26"/>
  <c r="H10" i="26"/>
  <c r="I10" i="26"/>
  <c r="J10" i="26"/>
  <c r="K10" i="26"/>
  <c r="L10" i="26"/>
  <c r="M10" i="26"/>
  <c r="N10" i="26"/>
  <c r="O10" i="26"/>
  <c r="P10" i="26"/>
  <c r="W10" i="26"/>
  <c r="X10" i="26"/>
  <c r="Y10" i="26"/>
  <c r="Z10" i="26"/>
  <c r="AA10" i="26"/>
  <c r="AB10" i="26"/>
  <c r="AC10" i="26"/>
  <c r="AD10" i="26"/>
  <c r="AE10" i="26"/>
  <c r="E10" i="26"/>
  <c r="F78" i="27"/>
  <c r="G78" i="27"/>
  <c r="H78" i="27"/>
  <c r="I78" i="27"/>
  <c r="J78" i="27"/>
  <c r="K78" i="27"/>
  <c r="L78" i="27"/>
  <c r="M78" i="27"/>
  <c r="N78" i="27"/>
  <c r="O78" i="27"/>
  <c r="P78" i="27"/>
  <c r="W78" i="27"/>
  <c r="X78" i="27"/>
  <c r="Y78" i="27"/>
  <c r="Z78" i="27"/>
  <c r="AA78" i="27"/>
  <c r="AB78" i="27"/>
  <c r="AC78" i="27"/>
  <c r="AD78" i="27"/>
  <c r="F79" i="27"/>
  <c r="G79" i="27"/>
  <c r="H79" i="27"/>
  <c r="I79" i="27"/>
  <c r="J79" i="27"/>
  <c r="K79" i="27"/>
  <c r="L79" i="27"/>
  <c r="W79" i="27"/>
  <c r="X79" i="27"/>
  <c r="Y79" i="27"/>
  <c r="Z79" i="27"/>
  <c r="AA79" i="27"/>
  <c r="F80" i="27"/>
  <c r="G80" i="27"/>
  <c r="H80" i="27"/>
  <c r="I80" i="27"/>
  <c r="J80" i="27"/>
  <c r="K80" i="27"/>
  <c r="L80" i="27"/>
  <c r="M80" i="27"/>
  <c r="N80" i="27"/>
  <c r="W80" i="27"/>
  <c r="X80" i="27"/>
  <c r="Y80" i="27"/>
  <c r="Z80" i="27"/>
  <c r="AA80" i="27"/>
  <c r="AB80" i="27"/>
  <c r="F81" i="27"/>
  <c r="F110" i="29" s="1"/>
  <c r="G81" i="27"/>
  <c r="G110" i="29" s="1"/>
  <c r="H81" i="27"/>
  <c r="H110" i="29" s="1"/>
  <c r="I81" i="27"/>
  <c r="I110" i="29" s="1"/>
  <c r="J81" i="27"/>
  <c r="J110" i="29" s="1"/>
  <c r="K81" i="27"/>
  <c r="K110" i="29" s="1"/>
  <c r="L81" i="27"/>
  <c r="L110" i="29" s="1"/>
  <c r="M81" i="27"/>
  <c r="M110" i="29" s="1"/>
  <c r="N81" i="27"/>
  <c r="N110" i="29" s="1"/>
  <c r="O81" i="27"/>
  <c r="O110" i="29" s="1"/>
  <c r="W81" i="27"/>
  <c r="W110" i="29" s="1"/>
  <c r="X81" i="27"/>
  <c r="X110" i="29" s="1"/>
  <c r="Y81" i="27"/>
  <c r="Y110" i="29" s="1"/>
  <c r="Z81" i="27"/>
  <c r="Z110" i="29" s="1"/>
  <c r="AA81" i="27"/>
  <c r="AA110" i="29" s="1"/>
  <c r="AB81" i="27"/>
  <c r="AB110" i="29" s="1"/>
  <c r="E79" i="27"/>
  <c r="E80" i="27"/>
  <c r="E81" i="27"/>
  <c r="E110" i="29" s="1"/>
  <c r="E78" i="27"/>
  <c r="F61" i="27"/>
  <c r="G61" i="27"/>
  <c r="H61" i="27"/>
  <c r="I61" i="27"/>
  <c r="J61" i="27"/>
  <c r="K61" i="27"/>
  <c r="L61" i="27"/>
  <c r="M61" i="27"/>
  <c r="N61" i="27"/>
  <c r="O61" i="27"/>
  <c r="P61" i="27"/>
  <c r="W61" i="27"/>
  <c r="X61" i="27"/>
  <c r="Y61" i="27"/>
  <c r="Z61" i="27"/>
  <c r="AA61" i="27"/>
  <c r="AB61" i="27"/>
  <c r="AC61" i="27"/>
  <c r="AD61" i="27"/>
  <c r="F62" i="27"/>
  <c r="G62" i="27"/>
  <c r="H62" i="27"/>
  <c r="I62" i="27"/>
  <c r="J62" i="27"/>
  <c r="K62" i="27"/>
  <c r="L62" i="27"/>
  <c r="M62" i="27"/>
  <c r="W62" i="27"/>
  <c r="X62" i="27"/>
  <c r="Y62" i="27"/>
  <c r="Z62" i="27"/>
  <c r="AA62" i="27"/>
  <c r="AB62" i="27"/>
  <c r="F63" i="27"/>
  <c r="G63" i="27"/>
  <c r="H63" i="27"/>
  <c r="I63" i="27"/>
  <c r="J63" i="27"/>
  <c r="K63" i="27"/>
  <c r="L63" i="27"/>
  <c r="M63" i="27"/>
  <c r="W63" i="27"/>
  <c r="X63" i="27"/>
  <c r="Y63" i="27"/>
  <c r="Z63" i="27"/>
  <c r="AA63" i="27"/>
  <c r="AB63" i="27"/>
  <c r="F64" i="27"/>
  <c r="F87" i="29" s="1"/>
  <c r="G64" i="27"/>
  <c r="G87" i="29" s="1"/>
  <c r="H64" i="27"/>
  <c r="H87" i="29" s="1"/>
  <c r="I64" i="27"/>
  <c r="I87" i="29" s="1"/>
  <c r="J64" i="27"/>
  <c r="J87" i="29" s="1"/>
  <c r="K64" i="27"/>
  <c r="K87" i="29" s="1"/>
  <c r="L64" i="27"/>
  <c r="L87" i="29" s="1"/>
  <c r="M64" i="27"/>
  <c r="M87" i="29" s="1"/>
  <c r="W64" i="27"/>
  <c r="W87" i="29" s="1"/>
  <c r="X64" i="27"/>
  <c r="X87" i="29" s="1"/>
  <c r="Y64" i="27"/>
  <c r="Y87" i="29" s="1"/>
  <c r="Z64" i="27"/>
  <c r="Z87" i="29" s="1"/>
  <c r="AA64" i="27"/>
  <c r="AA87" i="29" s="1"/>
  <c r="AB64" i="27"/>
  <c r="AB87" i="29" s="1"/>
  <c r="E62" i="27"/>
  <c r="E63" i="27"/>
  <c r="E64" i="27"/>
  <c r="E87" i="29" s="1"/>
  <c r="E61" i="27"/>
  <c r="H44" i="27"/>
  <c r="I44" i="27"/>
  <c r="L44" i="27"/>
  <c r="M44" i="27"/>
  <c r="X44" i="27"/>
  <c r="Y44" i="27"/>
  <c r="AB44" i="27"/>
  <c r="AC44" i="27"/>
  <c r="F45" i="27"/>
  <c r="G45" i="27"/>
  <c r="H45" i="27"/>
  <c r="I45" i="27"/>
  <c r="J45" i="27"/>
  <c r="K45" i="27"/>
  <c r="L45" i="27"/>
  <c r="M45" i="27"/>
  <c r="W45" i="27"/>
  <c r="X45" i="27"/>
  <c r="Y45" i="27"/>
  <c r="Z45" i="27"/>
  <c r="AA45" i="27"/>
  <c r="AB45" i="27"/>
  <c r="F46" i="27"/>
  <c r="G46" i="27"/>
  <c r="H46" i="27"/>
  <c r="I46" i="27"/>
  <c r="J46" i="27"/>
  <c r="K46" i="27"/>
  <c r="L46" i="27"/>
  <c r="W46" i="27"/>
  <c r="X46" i="27"/>
  <c r="Y46" i="27"/>
  <c r="Z46" i="27"/>
  <c r="AA46" i="27"/>
  <c r="AB46" i="27"/>
  <c r="AC46" i="27"/>
  <c r="F47" i="27"/>
  <c r="F64" i="29" s="1"/>
  <c r="G47" i="27"/>
  <c r="G64" i="29" s="1"/>
  <c r="H47" i="27"/>
  <c r="H64" i="29" s="1"/>
  <c r="I47" i="27"/>
  <c r="I64" i="29" s="1"/>
  <c r="J47" i="27"/>
  <c r="J64" i="29" s="1"/>
  <c r="K47" i="27"/>
  <c r="K64" i="29" s="1"/>
  <c r="L47" i="27"/>
  <c r="L64" i="29" s="1"/>
  <c r="M47" i="27"/>
  <c r="M64" i="29" s="1"/>
  <c r="N47" i="27"/>
  <c r="N64" i="29" s="1"/>
  <c r="O47" i="27"/>
  <c r="O64" i="29" s="1"/>
  <c r="W47" i="27"/>
  <c r="W64" i="29" s="1"/>
  <c r="X47" i="27"/>
  <c r="X64" i="29" s="1"/>
  <c r="Y47" i="27"/>
  <c r="Y64" i="29" s="1"/>
  <c r="Z47" i="27"/>
  <c r="Z64" i="29" s="1"/>
  <c r="AA47" i="27"/>
  <c r="AA64" i="29" s="1"/>
  <c r="AB47" i="27"/>
  <c r="AB64" i="29" s="1"/>
  <c r="AC47" i="27"/>
  <c r="AC64" i="29" s="1"/>
  <c r="AD47" i="27"/>
  <c r="AD64" i="29" s="1"/>
  <c r="E45" i="27"/>
  <c r="E46" i="27"/>
  <c r="E47" i="27"/>
  <c r="E64" i="29" s="1"/>
  <c r="F27" i="27"/>
  <c r="G27" i="27"/>
  <c r="H27" i="27"/>
  <c r="I27" i="27"/>
  <c r="J27" i="27"/>
  <c r="K27" i="27"/>
  <c r="L27" i="27"/>
  <c r="M27" i="27"/>
  <c r="N27" i="27"/>
  <c r="O27" i="27"/>
  <c r="P27" i="27"/>
  <c r="W27" i="27"/>
  <c r="X27" i="27"/>
  <c r="Y27" i="27"/>
  <c r="Z27" i="27"/>
  <c r="AA27" i="27"/>
  <c r="AB27" i="27"/>
  <c r="AC27" i="27"/>
  <c r="AD27" i="27"/>
  <c r="F28" i="27"/>
  <c r="G28" i="27"/>
  <c r="H28" i="27"/>
  <c r="I28" i="27"/>
  <c r="J28" i="27"/>
  <c r="K28" i="27"/>
  <c r="L28" i="27"/>
  <c r="M28" i="27"/>
  <c r="W28" i="27"/>
  <c r="X28" i="27"/>
  <c r="Y28" i="27"/>
  <c r="Z28" i="27"/>
  <c r="AA28" i="27"/>
  <c r="AB28" i="27"/>
  <c r="F29" i="27"/>
  <c r="F40" i="29" s="1"/>
  <c r="G29" i="27"/>
  <c r="G40" i="29" s="1"/>
  <c r="H29" i="27"/>
  <c r="H40" i="29" s="1"/>
  <c r="I29" i="27"/>
  <c r="I40" i="29" s="1"/>
  <c r="J29" i="27"/>
  <c r="J40" i="29" s="1"/>
  <c r="K29" i="27"/>
  <c r="K40" i="29" s="1"/>
  <c r="L29" i="27"/>
  <c r="L40" i="29" s="1"/>
  <c r="W29" i="27"/>
  <c r="W40" i="29" s="1"/>
  <c r="X29" i="27"/>
  <c r="X40" i="29" s="1"/>
  <c r="Y29" i="27"/>
  <c r="Y40" i="29" s="1"/>
  <c r="Z29" i="27"/>
  <c r="Z40" i="29" s="1"/>
  <c r="AA29" i="27"/>
  <c r="AA40" i="29" s="1"/>
  <c r="AC29" i="27"/>
  <c r="AC40" i="29" s="1"/>
  <c r="F30" i="27"/>
  <c r="F41" i="29" s="1"/>
  <c r="G30" i="27"/>
  <c r="G41" i="29" s="1"/>
  <c r="H30" i="27"/>
  <c r="H41" i="29" s="1"/>
  <c r="I30" i="27"/>
  <c r="I41" i="29" s="1"/>
  <c r="J30" i="27"/>
  <c r="J41" i="29" s="1"/>
  <c r="K30" i="27"/>
  <c r="K41" i="29" s="1"/>
  <c r="L30" i="27"/>
  <c r="L41" i="29" s="1"/>
  <c r="M30" i="27"/>
  <c r="M41" i="29" s="1"/>
  <c r="W30" i="27"/>
  <c r="W41" i="29" s="1"/>
  <c r="X30" i="27"/>
  <c r="X41" i="29" s="1"/>
  <c r="Y30" i="27"/>
  <c r="Y41" i="29" s="1"/>
  <c r="Z30" i="27"/>
  <c r="Z41" i="29" s="1"/>
  <c r="AA30" i="27"/>
  <c r="AA41" i="29" s="1"/>
  <c r="AB30" i="27"/>
  <c r="AB41" i="29" s="1"/>
  <c r="E28" i="27"/>
  <c r="E29" i="27"/>
  <c r="E40" i="29" s="1"/>
  <c r="E30" i="27"/>
  <c r="E41" i="29" s="1"/>
  <c r="E27" i="27"/>
  <c r="M46" i="27" l="1"/>
  <c r="L19" i="16" s="1"/>
  <c r="AC133" i="27"/>
  <c r="E86" i="29"/>
  <c r="E139" i="27"/>
  <c r="E143" i="27" s="1"/>
  <c r="AF40" i="28"/>
  <c r="G109" i="29"/>
  <c r="G140" i="27"/>
  <c r="G144" i="27" s="1"/>
  <c r="AH96" i="26"/>
  <c r="AH24" i="26" s="1"/>
  <c r="AH29" i="26" s="1"/>
  <c r="AG24" i="26"/>
  <c r="AG29" i="26" s="1"/>
  <c r="AH106" i="26"/>
  <c r="AH58" i="26" s="1"/>
  <c r="AH63" i="26" s="1"/>
  <c r="AG58" i="26"/>
  <c r="S91" i="26"/>
  <c r="R7" i="26"/>
  <c r="R12" i="26" s="1"/>
  <c r="G63" i="29"/>
  <c r="G138" i="27"/>
  <c r="G142" i="27" s="1"/>
  <c r="F86" i="29"/>
  <c r="F139" i="27"/>
  <c r="F143" i="27" s="1"/>
  <c r="E109" i="29"/>
  <c r="E140" i="27"/>
  <c r="E144" i="27" s="1"/>
  <c r="F109" i="29"/>
  <c r="F140" i="27"/>
  <c r="F144" i="27" s="1"/>
  <c r="AF132" i="26"/>
  <c r="F12" i="29"/>
  <c r="E53" i="17"/>
  <c r="E67" i="17"/>
  <c r="E39" i="17"/>
  <c r="Q12" i="28"/>
  <c r="E63" i="29"/>
  <c r="E138" i="27"/>
  <c r="E142" i="27" s="1"/>
  <c r="G86" i="29"/>
  <c r="G139" i="27"/>
  <c r="G143" i="27" s="1"/>
  <c r="F63" i="29"/>
  <c r="F138" i="27"/>
  <c r="F142" i="27" s="1"/>
  <c r="F146" i="27" s="1"/>
  <c r="E13" i="4" s="1"/>
  <c r="E12" i="29"/>
  <c r="D67" i="17"/>
  <c r="D39" i="17"/>
  <c r="D53" i="17"/>
  <c r="G12" i="29"/>
  <c r="F67" i="17"/>
  <c r="F39" i="17"/>
  <c r="F53" i="17"/>
  <c r="AH101" i="26"/>
  <c r="AH41" i="26" s="1"/>
  <c r="AH132" i="26" s="1"/>
  <c r="AG41" i="26"/>
  <c r="AG132" i="26" s="1"/>
  <c r="S101" i="26"/>
  <c r="R41" i="26"/>
  <c r="R106" i="26"/>
  <c r="Q58" i="26"/>
  <c r="Q132" i="26" s="1"/>
  <c r="S111" i="26"/>
  <c r="R75" i="26"/>
  <c r="R80" i="26" s="1"/>
  <c r="P7" i="24"/>
  <c r="Q11" i="28"/>
  <c r="AD7" i="24"/>
  <c r="AE11" i="28"/>
  <c r="E108" i="29"/>
  <c r="D40" i="24"/>
  <c r="F108" i="29"/>
  <c r="E40" i="24"/>
  <c r="AC7" i="24"/>
  <c r="AD11" i="28"/>
  <c r="I7" i="24"/>
  <c r="J11" i="28"/>
  <c r="E62" i="29"/>
  <c r="D34" i="24"/>
  <c r="G62" i="29"/>
  <c r="F34" i="24"/>
  <c r="M79" i="27"/>
  <c r="X7" i="24"/>
  <c r="Y11" i="28"/>
  <c r="L7" i="24"/>
  <c r="M11" i="28"/>
  <c r="P135" i="26"/>
  <c r="O8" i="3" s="1"/>
  <c r="S90" i="26"/>
  <c r="R6" i="26"/>
  <c r="R11" i="26" s="1"/>
  <c r="G39" i="29"/>
  <c r="F31" i="24"/>
  <c r="F62" i="29"/>
  <c r="E34" i="24"/>
  <c r="E85" i="29"/>
  <c r="D37" i="24"/>
  <c r="AA7" i="24"/>
  <c r="AB11" i="28"/>
  <c r="W7" i="24"/>
  <c r="X11" i="28"/>
  <c r="O7" i="24"/>
  <c r="P11" i="28"/>
  <c r="K7" i="24"/>
  <c r="L11" i="28"/>
  <c r="G7" i="24"/>
  <c r="H11" i="28"/>
  <c r="E11" i="29"/>
  <c r="D66" i="17"/>
  <c r="D28" i="24"/>
  <c r="D52" i="17"/>
  <c r="AE135" i="26"/>
  <c r="AD8" i="3" s="1"/>
  <c r="AF131" i="26"/>
  <c r="G85" i="29"/>
  <c r="F37" i="24"/>
  <c r="Y7" i="24"/>
  <c r="Z11" i="28"/>
  <c r="M7" i="24"/>
  <c r="N11" i="28"/>
  <c r="E7" i="24"/>
  <c r="F11" i="28"/>
  <c r="G11" i="29"/>
  <c r="F28" i="24"/>
  <c r="F38" i="17"/>
  <c r="F66" i="17"/>
  <c r="F52" i="17"/>
  <c r="E39" i="29"/>
  <c r="D31" i="24"/>
  <c r="F85" i="29"/>
  <c r="E37" i="24"/>
  <c r="AB7" i="24"/>
  <c r="AC11" i="28"/>
  <c r="H7" i="24"/>
  <c r="I11" i="28"/>
  <c r="F11" i="29"/>
  <c r="E66" i="17"/>
  <c r="E52" i="17"/>
  <c r="E28" i="24"/>
  <c r="E38" i="17"/>
  <c r="R105" i="26"/>
  <c r="Q57" i="26"/>
  <c r="Q131" i="26" s="1"/>
  <c r="AG90" i="26"/>
  <c r="AF6" i="26"/>
  <c r="AF11" i="26" s="1"/>
  <c r="AE6" i="16" s="1"/>
  <c r="F39" i="29"/>
  <c r="E31" i="24"/>
  <c r="G108" i="29"/>
  <c r="F40" i="24"/>
  <c r="D7" i="24"/>
  <c r="E11" i="28"/>
  <c r="Z7" i="24"/>
  <c r="AA11" i="28"/>
  <c r="V7" i="24"/>
  <c r="W11" i="28"/>
  <c r="N7" i="24"/>
  <c r="O11" i="28"/>
  <c r="J7" i="24"/>
  <c r="K11" i="28"/>
  <c r="F7" i="24"/>
  <c r="G11" i="28"/>
  <c r="AH105" i="26"/>
  <c r="AH57" i="26" s="1"/>
  <c r="AG57" i="26"/>
  <c r="AG110" i="26"/>
  <c r="AF74" i="26"/>
  <c r="S100" i="26"/>
  <c r="R40" i="26"/>
  <c r="S95" i="26"/>
  <c r="R23" i="26"/>
  <c r="R28" i="26" s="1"/>
  <c r="AH95" i="26"/>
  <c r="AH23" i="26" s="1"/>
  <c r="AH28" i="26" s="1"/>
  <c r="AG23" i="26"/>
  <c r="AG28" i="26" s="1"/>
  <c r="S110" i="26"/>
  <c r="R74" i="26"/>
  <c r="N85" i="29"/>
  <c r="M37" i="24"/>
  <c r="AC109" i="29"/>
  <c r="AC140" i="27"/>
  <c r="AC144" i="27" s="1"/>
  <c r="AC85" i="29"/>
  <c r="AB37" i="24"/>
  <c r="AE84" i="29"/>
  <c r="E38" i="29"/>
  <c r="D18" i="16"/>
  <c r="AC39" i="29"/>
  <c r="AB31" i="24"/>
  <c r="Y39" i="29"/>
  <c r="X31" i="24"/>
  <c r="L39" i="29"/>
  <c r="K31" i="24"/>
  <c r="H39" i="29"/>
  <c r="G31" i="24"/>
  <c r="G38" i="17"/>
  <c r="G66" i="17"/>
  <c r="G52" i="17"/>
  <c r="AC38" i="29"/>
  <c r="AB18" i="16"/>
  <c r="Y38" i="29"/>
  <c r="X18" i="16"/>
  <c r="O38" i="29"/>
  <c r="K38" i="29"/>
  <c r="J18" i="16"/>
  <c r="G38" i="29"/>
  <c r="F18" i="16"/>
  <c r="AB63" i="29"/>
  <c r="AB138" i="27"/>
  <c r="AB142" i="27" s="1"/>
  <c r="X63" i="29"/>
  <c r="X138" i="27"/>
  <c r="X142" i="27" s="1"/>
  <c r="K63" i="29"/>
  <c r="K138" i="27"/>
  <c r="K142" i="27" s="1"/>
  <c r="AA62" i="29"/>
  <c r="Z34" i="24"/>
  <c r="W62" i="29"/>
  <c r="V34" i="24"/>
  <c r="K62" i="29"/>
  <c r="J34" i="24"/>
  <c r="Y61" i="29"/>
  <c r="X19" i="16"/>
  <c r="I61" i="29"/>
  <c r="H19" i="16"/>
  <c r="AC86" i="29"/>
  <c r="AC139" i="27"/>
  <c r="AC143" i="27" s="1"/>
  <c r="Y86" i="29"/>
  <c r="Y139" i="27"/>
  <c r="Y143" i="27" s="1"/>
  <c r="L86" i="29"/>
  <c r="L139" i="27"/>
  <c r="L143" i="27" s="1"/>
  <c r="H86" i="29"/>
  <c r="H139" i="27"/>
  <c r="H143" i="27" s="1"/>
  <c r="AB85" i="29"/>
  <c r="AA37" i="24"/>
  <c r="X85" i="29"/>
  <c r="W37" i="24"/>
  <c r="L85" i="29"/>
  <c r="K37" i="24"/>
  <c r="H85" i="29"/>
  <c r="G37" i="24"/>
  <c r="AD84" i="29"/>
  <c r="Z84" i="29"/>
  <c r="Y20" i="16"/>
  <c r="P84" i="29"/>
  <c r="L84" i="29"/>
  <c r="K20" i="16"/>
  <c r="H84" i="29"/>
  <c r="G20" i="16"/>
  <c r="AB109" i="29"/>
  <c r="AB140" i="27"/>
  <c r="AB144" i="27" s="1"/>
  <c r="X109" i="29"/>
  <c r="X140" i="27"/>
  <c r="X144" i="27" s="1"/>
  <c r="L109" i="29"/>
  <c r="L140" i="27"/>
  <c r="L144" i="27" s="1"/>
  <c r="H109" i="29"/>
  <c r="H140" i="27"/>
  <c r="H144" i="27" s="1"/>
  <c r="Z108" i="29"/>
  <c r="Y40" i="24"/>
  <c r="M108" i="29"/>
  <c r="L40" i="24"/>
  <c r="I108" i="29"/>
  <c r="H40" i="24"/>
  <c r="AD107" i="29"/>
  <c r="Z107" i="29"/>
  <c r="Y21" i="16"/>
  <c r="P107" i="29"/>
  <c r="L107" i="29"/>
  <c r="K21" i="16"/>
  <c r="H107" i="29"/>
  <c r="G21" i="16"/>
  <c r="AE5" i="16"/>
  <c r="AF10" i="28"/>
  <c r="AA6" i="16"/>
  <c r="AA5" i="16"/>
  <c r="AB10" i="28"/>
  <c r="W6" i="16"/>
  <c r="W5" i="16"/>
  <c r="X10" i="28"/>
  <c r="O15" i="26"/>
  <c r="N6" i="16"/>
  <c r="N5" i="16"/>
  <c r="O10" i="28"/>
  <c r="K15" i="26"/>
  <c r="J6" i="16"/>
  <c r="J5" i="16"/>
  <c r="K10" i="28"/>
  <c r="G15" i="26"/>
  <c r="F6" i="16"/>
  <c r="F5" i="16"/>
  <c r="G10" i="28"/>
  <c r="E10" i="29"/>
  <c r="D17" i="16"/>
  <c r="D16" i="16"/>
  <c r="AD13" i="29"/>
  <c r="Z13" i="29"/>
  <c r="Y68" i="17"/>
  <c r="Y54" i="17"/>
  <c r="Y40" i="17"/>
  <c r="N13" i="29"/>
  <c r="M68" i="17"/>
  <c r="M40" i="17"/>
  <c r="M54" i="17"/>
  <c r="J13" i="29"/>
  <c r="I68" i="17"/>
  <c r="I40" i="17"/>
  <c r="I54" i="17"/>
  <c r="Z12" i="29"/>
  <c r="Y67" i="17"/>
  <c r="Y39" i="17"/>
  <c r="Y53" i="17"/>
  <c r="M12" i="29"/>
  <c r="L67" i="17"/>
  <c r="L53" i="17"/>
  <c r="I12" i="29"/>
  <c r="H39" i="17"/>
  <c r="H67" i="17"/>
  <c r="H53" i="17"/>
  <c r="AC11" i="29"/>
  <c r="AB28" i="24"/>
  <c r="Y11" i="29"/>
  <c r="X28" i="24"/>
  <c r="X52" i="17"/>
  <c r="X66" i="17"/>
  <c r="X38" i="17"/>
  <c r="K11" i="29"/>
  <c r="J52" i="17"/>
  <c r="J28" i="24"/>
  <c r="J66" i="17"/>
  <c r="J38" i="17"/>
  <c r="AA10" i="29"/>
  <c r="Z16" i="16"/>
  <c r="Z17" i="16"/>
  <c r="W10" i="29"/>
  <c r="V65" i="17"/>
  <c r="V16" i="16"/>
  <c r="V17" i="16"/>
  <c r="L10" i="29"/>
  <c r="K37" i="17"/>
  <c r="K51" i="17"/>
  <c r="K65" i="17"/>
  <c r="K16" i="16"/>
  <c r="K17" i="16"/>
  <c r="H10" i="29"/>
  <c r="G65" i="17"/>
  <c r="G37" i="17"/>
  <c r="G51" i="17"/>
  <c r="G16" i="16"/>
  <c r="G17" i="16"/>
  <c r="S109" i="26"/>
  <c r="R73" i="26"/>
  <c r="S94" i="26"/>
  <c r="R22" i="26"/>
  <c r="AB39" i="29"/>
  <c r="AA31" i="24"/>
  <c r="X39" i="29"/>
  <c r="W31" i="24"/>
  <c r="K39" i="29"/>
  <c r="J31" i="24"/>
  <c r="AB38" i="29"/>
  <c r="AA18" i="16"/>
  <c r="X38" i="29"/>
  <c r="W18" i="16"/>
  <c r="N38" i="29"/>
  <c r="J38" i="29"/>
  <c r="I18" i="16"/>
  <c r="F38" i="29"/>
  <c r="E18" i="16"/>
  <c r="AA63" i="29"/>
  <c r="AA138" i="27"/>
  <c r="AA142" i="27" s="1"/>
  <c r="W63" i="29"/>
  <c r="W138" i="27"/>
  <c r="W142" i="27" s="1"/>
  <c r="J63" i="29"/>
  <c r="J138" i="27"/>
  <c r="J142" i="27" s="1"/>
  <c r="Z62" i="29"/>
  <c r="Y34" i="24"/>
  <c r="N62" i="29"/>
  <c r="M34" i="24"/>
  <c r="J62" i="29"/>
  <c r="I34" i="24"/>
  <c r="X61" i="29"/>
  <c r="W19" i="16"/>
  <c r="H61" i="29"/>
  <c r="G19" i="16"/>
  <c r="AB86" i="29"/>
  <c r="AB139" i="27"/>
  <c r="AB143" i="27" s="1"/>
  <c r="X86" i="29"/>
  <c r="X139" i="27"/>
  <c r="X143" i="27" s="1"/>
  <c r="K86" i="29"/>
  <c r="K139" i="27"/>
  <c r="K143" i="27" s="1"/>
  <c r="AA85" i="29"/>
  <c r="Z37" i="24"/>
  <c r="W85" i="29"/>
  <c r="V37" i="24"/>
  <c r="K85" i="29"/>
  <c r="J37" i="24"/>
  <c r="AC84" i="29"/>
  <c r="AB20" i="16"/>
  <c r="Y84" i="29"/>
  <c r="X20" i="16"/>
  <c r="O84" i="29"/>
  <c r="K84" i="29"/>
  <c r="J20" i="16"/>
  <c r="G84" i="29"/>
  <c r="F20" i="16"/>
  <c r="AA109" i="29"/>
  <c r="AA140" i="27"/>
  <c r="AA144" i="27" s="1"/>
  <c r="W109" i="29"/>
  <c r="W140" i="27"/>
  <c r="W144" i="27" s="1"/>
  <c r="K109" i="29"/>
  <c r="K140" i="27"/>
  <c r="K144" i="27" s="1"/>
  <c r="Y108" i="29"/>
  <c r="X40" i="24"/>
  <c r="L108" i="29"/>
  <c r="K40" i="24"/>
  <c r="H108" i="29"/>
  <c r="G40" i="24"/>
  <c r="AC107" i="29"/>
  <c r="Y107" i="29"/>
  <c r="X21" i="16"/>
  <c r="O107" i="29"/>
  <c r="K107" i="29"/>
  <c r="J21" i="16"/>
  <c r="G107" i="29"/>
  <c r="F21" i="16"/>
  <c r="AE15" i="26"/>
  <c r="AD6" i="16"/>
  <c r="AD5" i="16"/>
  <c r="AE10" i="28"/>
  <c r="AA15" i="26"/>
  <c r="Z6" i="16"/>
  <c r="Z5" i="16"/>
  <c r="AA10" i="28"/>
  <c r="W15" i="26"/>
  <c r="V6" i="16"/>
  <c r="V5" i="16"/>
  <c r="W10" i="28"/>
  <c r="M5" i="16"/>
  <c r="M6" i="16"/>
  <c r="N10" i="28"/>
  <c r="I5" i="16"/>
  <c r="I6" i="16"/>
  <c r="J10" i="28"/>
  <c r="E5" i="16"/>
  <c r="E6" i="16"/>
  <c r="F10" i="28"/>
  <c r="AC13" i="29"/>
  <c r="AB54" i="17"/>
  <c r="AB68" i="17"/>
  <c r="AB40" i="17"/>
  <c r="Y13" i="29"/>
  <c r="X40" i="17"/>
  <c r="X68" i="17"/>
  <c r="X54" i="17"/>
  <c r="M13" i="29"/>
  <c r="L54" i="17"/>
  <c r="L40" i="17"/>
  <c r="L68" i="17"/>
  <c r="I13" i="29"/>
  <c r="H40" i="17"/>
  <c r="H68" i="17"/>
  <c r="H54" i="17"/>
  <c r="AC12" i="29"/>
  <c r="AB39" i="17"/>
  <c r="AB53" i="17"/>
  <c r="AB67" i="17"/>
  <c r="Y12" i="29"/>
  <c r="X39" i="17"/>
  <c r="X67" i="17"/>
  <c r="X53" i="17"/>
  <c r="L12" i="29"/>
  <c r="K53" i="17"/>
  <c r="K67" i="17"/>
  <c r="K39" i="17"/>
  <c r="H12" i="29"/>
  <c r="G53" i="17"/>
  <c r="G67" i="17"/>
  <c r="G39" i="17"/>
  <c r="AB11" i="29"/>
  <c r="AA66" i="17"/>
  <c r="AA28" i="24"/>
  <c r="AA38" i="17"/>
  <c r="AA52" i="17"/>
  <c r="X11" i="29"/>
  <c r="W66" i="17"/>
  <c r="W28" i="24"/>
  <c r="W52" i="17"/>
  <c r="W38" i="17"/>
  <c r="J11" i="29"/>
  <c r="I38" i="17"/>
  <c r="I28" i="24"/>
  <c r="I52" i="17"/>
  <c r="I66" i="17"/>
  <c r="AD10" i="29"/>
  <c r="AC51" i="17"/>
  <c r="Z10" i="29"/>
  <c r="Y17" i="16"/>
  <c r="Y16" i="16"/>
  <c r="O10" i="29"/>
  <c r="N65" i="17"/>
  <c r="K10" i="29"/>
  <c r="J65" i="17"/>
  <c r="J16" i="16"/>
  <c r="J17" i="16"/>
  <c r="G10" i="29"/>
  <c r="F16" i="16"/>
  <c r="F17" i="16"/>
  <c r="N86" i="29"/>
  <c r="N139" i="27"/>
  <c r="N143" i="27" s="1"/>
  <c r="N39" i="29"/>
  <c r="M31" i="24"/>
  <c r="AE38" i="29"/>
  <c r="O13" i="29"/>
  <c r="AB108" i="29"/>
  <c r="AA40" i="24"/>
  <c r="M11" i="29"/>
  <c r="L28" i="24"/>
  <c r="L52" i="17"/>
  <c r="L66" i="17"/>
  <c r="L38" i="17"/>
  <c r="R104" i="26"/>
  <c r="Q56" i="26"/>
  <c r="Q130" i="26" s="1"/>
  <c r="AA39" i="29"/>
  <c r="Z31" i="24"/>
  <c r="W39" i="29"/>
  <c r="V31" i="24"/>
  <c r="J39" i="29"/>
  <c r="I31" i="24"/>
  <c r="AA38" i="29"/>
  <c r="Z18" i="16"/>
  <c r="W38" i="29"/>
  <c r="V18" i="16"/>
  <c r="M38" i="29"/>
  <c r="L18" i="16"/>
  <c r="I38" i="29"/>
  <c r="H18" i="16"/>
  <c r="Z63" i="29"/>
  <c r="Z138" i="27"/>
  <c r="Z142" i="27" s="1"/>
  <c r="M138" i="27"/>
  <c r="M142" i="27" s="1"/>
  <c r="I63" i="29"/>
  <c r="I138" i="27"/>
  <c r="I142" i="27" s="1"/>
  <c r="AC62" i="29"/>
  <c r="AB34" i="24"/>
  <c r="Y62" i="29"/>
  <c r="X34" i="24"/>
  <c r="M62" i="29"/>
  <c r="L34" i="24"/>
  <c r="I62" i="29"/>
  <c r="H34" i="24"/>
  <c r="AC61" i="29"/>
  <c r="AB19" i="16"/>
  <c r="M61" i="29"/>
  <c r="E84" i="29"/>
  <c r="D20" i="16"/>
  <c r="AA86" i="29"/>
  <c r="AA139" i="27"/>
  <c r="AA143" i="27" s="1"/>
  <c r="W86" i="29"/>
  <c r="W139" i="27"/>
  <c r="W143" i="27" s="1"/>
  <c r="J86" i="29"/>
  <c r="J139" i="27"/>
  <c r="J143" i="27" s="1"/>
  <c r="Z85" i="29"/>
  <c r="Y37" i="24"/>
  <c r="J85" i="29"/>
  <c r="I37" i="24"/>
  <c r="AB84" i="29"/>
  <c r="AA20" i="16"/>
  <c r="X84" i="29"/>
  <c r="W20" i="16"/>
  <c r="N84" i="29"/>
  <c r="M20" i="16"/>
  <c r="J84" i="29"/>
  <c r="J89" i="29" s="1"/>
  <c r="I20" i="21" s="1"/>
  <c r="I20" i="16"/>
  <c r="F84" i="29"/>
  <c r="E20" i="16"/>
  <c r="Z109" i="29"/>
  <c r="Z140" i="27"/>
  <c r="Z144" i="27" s="1"/>
  <c r="N109" i="29"/>
  <c r="N140" i="27"/>
  <c r="N144" i="27" s="1"/>
  <c r="J109" i="29"/>
  <c r="J140" i="27"/>
  <c r="J144" i="27" s="1"/>
  <c r="X108" i="29"/>
  <c r="W40" i="24"/>
  <c r="K108" i="29"/>
  <c r="J40" i="24"/>
  <c r="AB107" i="29"/>
  <c r="AA21" i="16"/>
  <c r="X107" i="29"/>
  <c r="W21" i="16"/>
  <c r="N107" i="29"/>
  <c r="J107" i="29"/>
  <c r="I21" i="16"/>
  <c r="F107" i="29"/>
  <c r="E21" i="16"/>
  <c r="AC6" i="16"/>
  <c r="AC5" i="16"/>
  <c r="AD10" i="28"/>
  <c r="Y6" i="16"/>
  <c r="Y5" i="16"/>
  <c r="Z10" i="28"/>
  <c r="P5" i="16"/>
  <c r="P6" i="16"/>
  <c r="Q10" i="28"/>
  <c r="L5" i="16"/>
  <c r="L6" i="16"/>
  <c r="M10" i="28"/>
  <c r="H5" i="16"/>
  <c r="H6" i="16"/>
  <c r="I10" i="28"/>
  <c r="AB13" i="29"/>
  <c r="AA40" i="17"/>
  <c r="AA54" i="17"/>
  <c r="AA68" i="17"/>
  <c r="X13" i="29"/>
  <c r="W40" i="17"/>
  <c r="W54" i="17"/>
  <c r="W68" i="17"/>
  <c r="L13" i="29"/>
  <c r="K40" i="17"/>
  <c r="K54" i="17"/>
  <c r="K68" i="17"/>
  <c r="H13" i="29"/>
  <c r="G40" i="17"/>
  <c r="G54" i="17"/>
  <c r="G68" i="17"/>
  <c r="AB12" i="29"/>
  <c r="AA53" i="17"/>
  <c r="AA67" i="17"/>
  <c r="AA39" i="17"/>
  <c r="X12" i="29"/>
  <c r="W53" i="17"/>
  <c r="W39" i="17"/>
  <c r="W67" i="17"/>
  <c r="K12" i="29"/>
  <c r="J67" i="17"/>
  <c r="J53" i="17"/>
  <c r="J39" i="17"/>
  <c r="AA11" i="29"/>
  <c r="Z28" i="24"/>
  <c r="Z66" i="17"/>
  <c r="Z38" i="17"/>
  <c r="Z52" i="17"/>
  <c r="W11" i="29"/>
  <c r="V66" i="17"/>
  <c r="V52" i="17"/>
  <c r="V38" i="17"/>
  <c r="V28" i="24"/>
  <c r="I11" i="29"/>
  <c r="H28" i="24"/>
  <c r="H52" i="17"/>
  <c r="H66" i="17"/>
  <c r="H38" i="17"/>
  <c r="AC10" i="29"/>
  <c r="AB65" i="17"/>
  <c r="AB37" i="17"/>
  <c r="AB51" i="17"/>
  <c r="AB17" i="16"/>
  <c r="AB16" i="16"/>
  <c r="Y10" i="29"/>
  <c r="X65" i="17"/>
  <c r="X51" i="17"/>
  <c r="X37" i="17"/>
  <c r="X17" i="16"/>
  <c r="X16" i="16"/>
  <c r="N10" i="29"/>
  <c r="J10" i="29"/>
  <c r="I51" i="17"/>
  <c r="I65" i="17"/>
  <c r="I17" i="16"/>
  <c r="I16" i="16"/>
  <c r="F10" i="29"/>
  <c r="E65" i="17"/>
  <c r="E17" i="16"/>
  <c r="E16" i="16"/>
  <c r="AG104" i="26"/>
  <c r="AF56" i="26"/>
  <c r="AF130" i="26" s="1"/>
  <c r="AH94" i="26"/>
  <c r="AH22" i="26" s="1"/>
  <c r="AH27" i="26" s="1"/>
  <c r="AG22" i="26"/>
  <c r="S99" i="26"/>
  <c r="R39" i="26"/>
  <c r="N133" i="27"/>
  <c r="Z39" i="29"/>
  <c r="Y31" i="24"/>
  <c r="M39" i="29"/>
  <c r="L31" i="24"/>
  <c r="I39" i="29"/>
  <c r="H31" i="24"/>
  <c r="AD38" i="29"/>
  <c r="Z38" i="29"/>
  <c r="Y18" i="16"/>
  <c r="P38" i="29"/>
  <c r="L38" i="29"/>
  <c r="K18" i="16"/>
  <c r="H38" i="29"/>
  <c r="G18" i="16"/>
  <c r="AC63" i="29"/>
  <c r="AC138" i="27"/>
  <c r="AC142" i="27" s="1"/>
  <c r="Y63" i="29"/>
  <c r="Y138" i="27"/>
  <c r="Y142" i="27" s="1"/>
  <c r="L63" i="29"/>
  <c r="L138" i="27"/>
  <c r="L142" i="27" s="1"/>
  <c r="H63" i="29"/>
  <c r="H138" i="27"/>
  <c r="H142" i="27" s="1"/>
  <c r="H146" i="27" s="1"/>
  <c r="G13" i="4" s="1"/>
  <c r="AB62" i="29"/>
  <c r="AA34" i="24"/>
  <c r="X62" i="29"/>
  <c r="W34" i="24"/>
  <c r="L62" i="29"/>
  <c r="K34" i="24"/>
  <c r="H62" i="29"/>
  <c r="G34" i="24"/>
  <c r="AB61" i="29"/>
  <c r="AA19" i="16"/>
  <c r="L61" i="29"/>
  <c r="K19" i="16"/>
  <c r="Z86" i="29"/>
  <c r="Z139" i="27"/>
  <c r="Z143" i="27" s="1"/>
  <c r="M86" i="29"/>
  <c r="M139" i="27"/>
  <c r="M143" i="27" s="1"/>
  <c r="I86" i="29"/>
  <c r="I139" i="27"/>
  <c r="I143" i="27" s="1"/>
  <c r="Y85" i="29"/>
  <c r="X37" i="24"/>
  <c r="M85" i="29"/>
  <c r="L37" i="24"/>
  <c r="I85" i="29"/>
  <c r="H37" i="24"/>
  <c r="AA84" i="29"/>
  <c r="Z20" i="16"/>
  <c r="W84" i="29"/>
  <c r="V20" i="16"/>
  <c r="M84" i="29"/>
  <c r="L20" i="16"/>
  <c r="I84" i="29"/>
  <c r="H20" i="16"/>
  <c r="E107" i="29"/>
  <c r="D21" i="16"/>
  <c r="Y109" i="29"/>
  <c r="Y140" i="27"/>
  <c r="Y144" i="27" s="1"/>
  <c r="M109" i="29"/>
  <c r="M140" i="27"/>
  <c r="M144" i="27" s="1"/>
  <c r="I109" i="29"/>
  <c r="I140" i="27"/>
  <c r="I144" i="27" s="1"/>
  <c r="AA108" i="29"/>
  <c r="Z40" i="24"/>
  <c r="W108" i="29"/>
  <c r="V40" i="24"/>
  <c r="J108" i="29"/>
  <c r="I40" i="24"/>
  <c r="AA107" i="29"/>
  <c r="Z21" i="16"/>
  <c r="W107" i="29"/>
  <c r="V21" i="16"/>
  <c r="M107" i="29"/>
  <c r="L21" i="16"/>
  <c r="I107" i="29"/>
  <c r="H21" i="16"/>
  <c r="D6" i="16"/>
  <c r="D5" i="16"/>
  <c r="E10" i="28"/>
  <c r="AB5" i="16"/>
  <c r="AB6" i="16"/>
  <c r="AC10" i="28"/>
  <c r="X5" i="16"/>
  <c r="X6" i="16"/>
  <c r="Y10" i="28"/>
  <c r="P15" i="26"/>
  <c r="O6" i="16"/>
  <c r="O5" i="16"/>
  <c r="P10" i="28"/>
  <c r="K6" i="16"/>
  <c r="K5" i="16"/>
  <c r="L10" i="28"/>
  <c r="H15" i="26"/>
  <c r="G6" i="16"/>
  <c r="G5" i="16"/>
  <c r="H10" i="28"/>
  <c r="AA13" i="29"/>
  <c r="Z54" i="17"/>
  <c r="Z68" i="17"/>
  <c r="Z40" i="17"/>
  <c r="W13" i="29"/>
  <c r="V54" i="17"/>
  <c r="V68" i="17"/>
  <c r="V40" i="17"/>
  <c r="K13" i="29"/>
  <c r="J54" i="17"/>
  <c r="J68" i="17"/>
  <c r="J40" i="17"/>
  <c r="AA12" i="29"/>
  <c r="Z67" i="17"/>
  <c r="Z53" i="17"/>
  <c r="Z39" i="17"/>
  <c r="W12" i="29"/>
  <c r="V67" i="17"/>
  <c r="V53" i="17"/>
  <c r="V39" i="17"/>
  <c r="J12" i="29"/>
  <c r="I39" i="17"/>
  <c r="I53" i="17"/>
  <c r="I67" i="17"/>
  <c r="Z11" i="29"/>
  <c r="Y38" i="17"/>
  <c r="Y28" i="24"/>
  <c r="Y52" i="17"/>
  <c r="Y66" i="17"/>
  <c r="L11" i="29"/>
  <c r="K66" i="17"/>
  <c r="K38" i="17"/>
  <c r="K52" i="17"/>
  <c r="K28" i="24"/>
  <c r="AB10" i="29"/>
  <c r="AA37" i="17"/>
  <c r="AA51" i="17"/>
  <c r="AA65" i="17"/>
  <c r="AA16" i="16"/>
  <c r="AA17" i="16"/>
  <c r="X10" i="29"/>
  <c r="W51" i="17"/>
  <c r="W65" i="17"/>
  <c r="W37" i="17"/>
  <c r="W16" i="16"/>
  <c r="W17" i="16"/>
  <c r="M10" i="29"/>
  <c r="L65" i="17"/>
  <c r="L51" i="17"/>
  <c r="L37" i="17"/>
  <c r="L17" i="16"/>
  <c r="L16" i="16"/>
  <c r="I10" i="29"/>
  <c r="H65" i="17"/>
  <c r="H51" i="17"/>
  <c r="H37" i="17"/>
  <c r="H17" i="16"/>
  <c r="H16" i="16"/>
  <c r="AD130" i="27"/>
  <c r="AC132" i="27"/>
  <c r="O133" i="27"/>
  <c r="AB131" i="27"/>
  <c r="AB135" i="27" s="1"/>
  <c r="AA20" i="3" s="1"/>
  <c r="AE100" i="27"/>
  <c r="AD40" i="27"/>
  <c r="Q89" i="27"/>
  <c r="P5" i="27"/>
  <c r="P10" i="27" s="1"/>
  <c r="AF109" i="27"/>
  <c r="AE73" i="27"/>
  <c r="AE78" i="27" s="1"/>
  <c r="AF102" i="27"/>
  <c r="AE42" i="27"/>
  <c r="O110" i="27"/>
  <c r="N74" i="27"/>
  <c r="N79" i="27" s="1"/>
  <c r="M21" i="16" s="1"/>
  <c r="AF99" i="27"/>
  <c r="AE39" i="27"/>
  <c r="AE90" i="27"/>
  <c r="AD6" i="27"/>
  <c r="AD11" i="27" s="1"/>
  <c r="AE101" i="27"/>
  <c r="AD41" i="27"/>
  <c r="AE95" i="27"/>
  <c r="AD23" i="27"/>
  <c r="AD28" i="27" s="1"/>
  <c r="Q112" i="27"/>
  <c r="P76" i="27"/>
  <c r="P81" i="27" s="1"/>
  <c r="P110" i="29" s="1"/>
  <c r="R104" i="27"/>
  <c r="Q56" i="27"/>
  <c r="Q61" i="27" s="1"/>
  <c r="AF92" i="27"/>
  <c r="AE8" i="27"/>
  <c r="AE13" i="27" s="1"/>
  <c r="P100" i="27"/>
  <c r="O40" i="27"/>
  <c r="P111" i="27"/>
  <c r="O75" i="27"/>
  <c r="O80" i="27" s="1"/>
  <c r="R94" i="27"/>
  <c r="Q22" i="27"/>
  <c r="Q27" i="27" s="1"/>
  <c r="AE96" i="27"/>
  <c r="AD24" i="27"/>
  <c r="AD29" i="27" s="1"/>
  <c r="AD40" i="29" s="1"/>
  <c r="AE106" i="27"/>
  <c r="AD58" i="27"/>
  <c r="AD63" i="27" s="1"/>
  <c r="O101" i="27"/>
  <c r="N41" i="27"/>
  <c r="R109" i="27"/>
  <c r="Q73" i="27"/>
  <c r="Q78" i="27" s="1"/>
  <c r="Q102" i="27"/>
  <c r="P42" i="27"/>
  <c r="P105" i="27"/>
  <c r="O57" i="27"/>
  <c r="O62" i="27" s="1"/>
  <c r="P106" i="27"/>
  <c r="O58" i="27"/>
  <c r="O63" i="27" s="1"/>
  <c r="P95" i="27"/>
  <c r="O23" i="27"/>
  <c r="O28" i="27" s="1"/>
  <c r="AE91" i="27"/>
  <c r="AD7" i="27"/>
  <c r="AD12" i="27" s="1"/>
  <c r="AE111" i="27"/>
  <c r="AD75" i="27"/>
  <c r="AD80" i="27" s="1"/>
  <c r="AE107" i="27"/>
  <c r="AD59" i="27"/>
  <c r="AD64" i="27" s="1"/>
  <c r="AD87" i="29" s="1"/>
  <c r="Q99" i="27"/>
  <c r="P39" i="27"/>
  <c r="P130" i="27" s="1"/>
  <c r="O91" i="27"/>
  <c r="N7" i="27"/>
  <c r="N12" i="27" s="1"/>
  <c r="AG94" i="27"/>
  <c r="AF22" i="27"/>
  <c r="AF27" i="27" s="1"/>
  <c r="AE105" i="27"/>
  <c r="AD57" i="27"/>
  <c r="AD62" i="27" s="1"/>
  <c r="Q92" i="27"/>
  <c r="P8" i="27"/>
  <c r="P13" i="27" s="1"/>
  <c r="AE97" i="27"/>
  <c r="AD25" i="27"/>
  <c r="AD30" i="27" s="1"/>
  <c r="AD41" i="29" s="1"/>
  <c r="P107" i="27"/>
  <c r="O59" i="27"/>
  <c r="O64" i="27" s="1"/>
  <c r="O87" i="29" s="1"/>
  <c r="P97" i="27"/>
  <c r="O25" i="27"/>
  <c r="O30" i="27" s="1"/>
  <c r="O41" i="29" s="1"/>
  <c r="AD110" i="27"/>
  <c r="AC74" i="27"/>
  <c r="AC79" i="27" s="1"/>
  <c r="AB52" i="17" s="1"/>
  <c r="O96" i="27"/>
  <c r="N24" i="27"/>
  <c r="N29" i="27" s="1"/>
  <c r="N40" i="29" s="1"/>
  <c r="AF89" i="27"/>
  <c r="AE5" i="27"/>
  <c r="AE10" i="27" s="1"/>
  <c r="O90" i="27"/>
  <c r="N6" i="27"/>
  <c r="N11" i="27" s="1"/>
  <c r="AE112" i="27"/>
  <c r="AD76" i="27"/>
  <c r="AD81" i="27" s="1"/>
  <c r="AD110" i="29" s="1"/>
  <c r="AG104" i="27"/>
  <c r="AF56" i="27"/>
  <c r="AF61" i="27" s="1"/>
  <c r="T144" i="28"/>
  <c r="S103" i="28"/>
  <c r="R116" i="28"/>
  <c r="L15" i="26"/>
  <c r="AB15" i="26"/>
  <c r="X15" i="26"/>
  <c r="AD15" i="26"/>
  <c r="Z15" i="26"/>
  <c r="N15" i="26"/>
  <c r="J15" i="26"/>
  <c r="F15" i="26"/>
  <c r="AH89" i="26"/>
  <c r="AH5" i="26" s="1"/>
  <c r="AH10" i="26" s="1"/>
  <c r="AG5" i="26"/>
  <c r="AG10" i="26" s="1"/>
  <c r="AC15" i="26"/>
  <c r="Y15" i="26"/>
  <c r="Q15" i="26"/>
  <c r="M15" i="26"/>
  <c r="I15" i="26"/>
  <c r="S89" i="26"/>
  <c r="R5" i="26"/>
  <c r="R10" i="26" s="1"/>
  <c r="N66" i="27"/>
  <c r="M63" i="21" s="1"/>
  <c r="AC32" i="27"/>
  <c r="AB61" i="21" s="1"/>
  <c r="Y32" i="27"/>
  <c r="X61" i="21" s="1"/>
  <c r="I32" i="27"/>
  <c r="H61" i="21" s="1"/>
  <c r="AC66" i="27"/>
  <c r="AB63" i="21" s="1"/>
  <c r="Y66" i="27"/>
  <c r="X63" i="21" s="1"/>
  <c r="M66" i="27"/>
  <c r="L63" i="21" s="1"/>
  <c r="I66" i="27"/>
  <c r="H63" i="21" s="1"/>
  <c r="E83" i="27"/>
  <c r="D64" i="21" s="1"/>
  <c r="W83" i="27"/>
  <c r="V64" i="21" s="1"/>
  <c r="G83" i="27"/>
  <c r="F64" i="21" s="1"/>
  <c r="X83" i="27"/>
  <c r="W64" i="21" s="1"/>
  <c r="M32" i="27"/>
  <c r="L61" i="21" s="1"/>
  <c r="E32" i="27"/>
  <c r="D61" i="21" s="1"/>
  <c r="W32" i="27"/>
  <c r="V61" i="21" s="1"/>
  <c r="G32" i="27"/>
  <c r="F61" i="21" s="1"/>
  <c r="E66" i="27"/>
  <c r="D63" i="21" s="1"/>
  <c r="AA83" i="27"/>
  <c r="Z64" i="21" s="1"/>
  <c r="K83" i="27"/>
  <c r="J64" i="21" s="1"/>
  <c r="AA32" i="27"/>
  <c r="Z61" i="21" s="1"/>
  <c r="K32" i="27"/>
  <c r="J61" i="21" s="1"/>
  <c r="F32" i="27"/>
  <c r="E61" i="21" s="1"/>
  <c r="Y49" i="27"/>
  <c r="X62" i="21" s="1"/>
  <c r="O44" i="27"/>
  <c r="I49" i="27"/>
  <c r="H62" i="21" s="1"/>
  <c r="W66" i="27"/>
  <c r="V63" i="21" s="1"/>
  <c r="F66" i="27"/>
  <c r="E63" i="21" s="1"/>
  <c r="H83" i="27"/>
  <c r="G64" i="21" s="1"/>
  <c r="AB32" i="27"/>
  <c r="AA61" i="21" s="1"/>
  <c r="X32" i="27"/>
  <c r="W61" i="21" s="1"/>
  <c r="L32" i="27"/>
  <c r="K61" i="21" s="1"/>
  <c r="H32" i="27"/>
  <c r="G61" i="21" s="1"/>
  <c r="AB66" i="27"/>
  <c r="AA63" i="21" s="1"/>
  <c r="X66" i="27"/>
  <c r="W63" i="21" s="1"/>
  <c r="F83" i="27"/>
  <c r="E64" i="21" s="1"/>
  <c r="Z32" i="27"/>
  <c r="Y61" i="21" s="1"/>
  <c r="J32" i="27"/>
  <c r="I61" i="21" s="1"/>
  <c r="E44" i="27"/>
  <c r="D19" i="16" s="1"/>
  <c r="AC49" i="27"/>
  <c r="AB62" i="21" s="1"/>
  <c r="X49" i="27"/>
  <c r="W62" i="21" s="1"/>
  <c r="H49" i="27"/>
  <c r="G62" i="21" s="1"/>
  <c r="AA66" i="27"/>
  <c r="Z63" i="21" s="1"/>
  <c r="J66" i="27"/>
  <c r="I63" i="21" s="1"/>
  <c r="L66" i="27"/>
  <c r="K63" i="21" s="1"/>
  <c r="AB83" i="27"/>
  <c r="AA64" i="21" s="1"/>
  <c r="K66" i="27"/>
  <c r="J63" i="21" s="1"/>
  <c r="G66" i="27"/>
  <c r="F63" i="21" s="1"/>
  <c r="Y83" i="27"/>
  <c r="X64" i="21" s="1"/>
  <c r="M83" i="27"/>
  <c r="L64" i="21" s="1"/>
  <c r="I83" i="27"/>
  <c r="H64" i="21" s="1"/>
  <c r="AB49" i="27"/>
  <c r="AA62" i="21" s="1"/>
  <c r="W44" i="27"/>
  <c r="V19" i="16" s="1"/>
  <c r="L49" i="27"/>
  <c r="K62" i="21" s="1"/>
  <c r="G44" i="27"/>
  <c r="F19" i="16" s="1"/>
  <c r="Z66" i="27"/>
  <c r="Y63" i="21" s="1"/>
  <c r="Z83" i="27"/>
  <c r="Y64" i="21" s="1"/>
  <c r="L83" i="27"/>
  <c r="K64" i="21" s="1"/>
  <c r="AA44" i="27"/>
  <c r="Z19" i="16" s="1"/>
  <c r="P44" i="27"/>
  <c r="K44" i="27"/>
  <c r="J19" i="16" s="1"/>
  <c r="H66" i="27"/>
  <c r="G63" i="21" s="1"/>
  <c r="J83" i="27"/>
  <c r="I64" i="21" s="1"/>
  <c r="AD44" i="27"/>
  <c r="AC65" i="17" s="1"/>
  <c r="Z44" i="27"/>
  <c r="Y19" i="16" s="1"/>
  <c r="N44" i="27"/>
  <c r="J44" i="27"/>
  <c r="F44" i="27"/>
  <c r="E19" i="16" s="1"/>
  <c r="AA15" i="27"/>
  <c r="K15" i="27"/>
  <c r="D38" i="17"/>
  <c r="Z15" i="27"/>
  <c r="J15" i="27"/>
  <c r="F15" i="27"/>
  <c r="AC15" i="27"/>
  <c r="Y15" i="27"/>
  <c r="M15" i="27"/>
  <c r="I15" i="27"/>
  <c r="E15" i="27"/>
  <c r="W15" i="27"/>
  <c r="G15" i="27"/>
  <c r="AB15" i="27"/>
  <c r="X15" i="27"/>
  <c r="L15" i="27"/>
  <c r="H15" i="27"/>
  <c r="E15" i="26"/>
  <c r="F78" i="26"/>
  <c r="G78" i="26"/>
  <c r="H78" i="26"/>
  <c r="I78" i="26"/>
  <c r="J78" i="26"/>
  <c r="K78" i="26"/>
  <c r="L78" i="26"/>
  <c r="M78" i="26"/>
  <c r="N78" i="26"/>
  <c r="O78" i="26"/>
  <c r="P78" i="26"/>
  <c r="Q78" i="26"/>
  <c r="R78" i="26"/>
  <c r="W78" i="26"/>
  <c r="X78" i="26"/>
  <c r="Y78" i="26"/>
  <c r="Z78" i="26"/>
  <c r="AA78" i="26"/>
  <c r="AB78" i="26"/>
  <c r="AC78" i="26"/>
  <c r="AD78" i="26"/>
  <c r="AE78" i="26"/>
  <c r="AF78" i="26"/>
  <c r="AG78" i="26"/>
  <c r="AH78" i="26"/>
  <c r="F79" i="26"/>
  <c r="G79" i="26"/>
  <c r="H79" i="26"/>
  <c r="I79" i="26"/>
  <c r="J79" i="26"/>
  <c r="K79" i="26"/>
  <c r="L79" i="26"/>
  <c r="M79" i="26"/>
  <c r="N79" i="26"/>
  <c r="O79" i="26"/>
  <c r="P79" i="26"/>
  <c r="Q79" i="26"/>
  <c r="R79" i="26"/>
  <c r="Q19" i="24" s="1"/>
  <c r="W79" i="26"/>
  <c r="V19" i="24" s="1"/>
  <c r="X79" i="26"/>
  <c r="W19" i="24" s="1"/>
  <c r="Y79" i="26"/>
  <c r="X19" i="24" s="1"/>
  <c r="Z79" i="26"/>
  <c r="Y19" i="24" s="1"/>
  <c r="AA79" i="26"/>
  <c r="Z19" i="24" s="1"/>
  <c r="AB79" i="26"/>
  <c r="AA19" i="24" s="1"/>
  <c r="AC79" i="26"/>
  <c r="AB19" i="24" s="1"/>
  <c r="AD79" i="26"/>
  <c r="AC19" i="24" s="1"/>
  <c r="AE79" i="26"/>
  <c r="AD19" i="24" s="1"/>
  <c r="AF79" i="26"/>
  <c r="AE19" i="24" s="1"/>
  <c r="F80" i="26"/>
  <c r="G80" i="26"/>
  <c r="H80" i="26"/>
  <c r="I80" i="26"/>
  <c r="J80" i="26"/>
  <c r="K80" i="26"/>
  <c r="L80" i="26"/>
  <c r="M80" i="26"/>
  <c r="N80" i="26"/>
  <c r="O80" i="26"/>
  <c r="P80" i="26"/>
  <c r="Q80" i="26"/>
  <c r="W80" i="26"/>
  <c r="X80" i="26"/>
  <c r="Y80" i="26"/>
  <c r="Z80" i="26"/>
  <c r="AA80" i="26"/>
  <c r="AB80" i="26"/>
  <c r="AC80" i="26"/>
  <c r="AD80" i="26"/>
  <c r="AE80" i="26"/>
  <c r="AF80" i="26"/>
  <c r="AG80" i="26"/>
  <c r="AH80" i="26"/>
  <c r="F81" i="26"/>
  <c r="G81" i="26"/>
  <c r="H81" i="26"/>
  <c r="I81" i="26"/>
  <c r="J81" i="26"/>
  <c r="K81" i="26"/>
  <c r="L81" i="26"/>
  <c r="M81" i="26"/>
  <c r="N81" i="26"/>
  <c r="O81" i="26"/>
  <c r="P81" i="26"/>
  <c r="Q81" i="26"/>
  <c r="R81" i="26"/>
  <c r="S81" i="26"/>
  <c r="T81" i="26"/>
  <c r="U81" i="26"/>
  <c r="V81" i="26"/>
  <c r="W81" i="26"/>
  <c r="X81" i="26"/>
  <c r="Y81" i="26"/>
  <c r="Z81" i="26"/>
  <c r="AA81" i="26"/>
  <c r="AB81" i="26"/>
  <c r="AC81" i="26"/>
  <c r="AD81" i="26"/>
  <c r="AE81" i="26"/>
  <c r="AF81" i="26"/>
  <c r="AG81" i="26"/>
  <c r="AH81" i="26"/>
  <c r="E79" i="26"/>
  <c r="E80" i="26"/>
  <c r="E81" i="26"/>
  <c r="E78" i="26"/>
  <c r="F61" i="26"/>
  <c r="G61" i="26"/>
  <c r="H61" i="26"/>
  <c r="I61" i="26"/>
  <c r="J61" i="26"/>
  <c r="K61" i="26"/>
  <c r="L61" i="26"/>
  <c r="M61" i="26"/>
  <c r="N61" i="26"/>
  <c r="O61" i="26"/>
  <c r="P61" i="26"/>
  <c r="Q61" i="26"/>
  <c r="W61" i="26"/>
  <c r="X61" i="26"/>
  <c r="Y61" i="26"/>
  <c r="Z61" i="26"/>
  <c r="AA61" i="26"/>
  <c r="AB61" i="26"/>
  <c r="AC61" i="26"/>
  <c r="AD61" i="26"/>
  <c r="AE61" i="26"/>
  <c r="AF61" i="26"/>
  <c r="F62" i="26"/>
  <c r="G62" i="26"/>
  <c r="H62" i="26"/>
  <c r="I62" i="26"/>
  <c r="J62" i="26"/>
  <c r="K62" i="26"/>
  <c r="L62" i="26"/>
  <c r="M62" i="26"/>
  <c r="N62" i="26"/>
  <c r="O62" i="26"/>
  <c r="P62" i="26"/>
  <c r="O59" i="17" s="1"/>
  <c r="Q62" i="26"/>
  <c r="W62" i="26"/>
  <c r="X62" i="26"/>
  <c r="Y62" i="26"/>
  <c r="Z62" i="26"/>
  <c r="AA62" i="26"/>
  <c r="AB62" i="26"/>
  <c r="AA31" i="17" s="1"/>
  <c r="AC62" i="26"/>
  <c r="AD62" i="26"/>
  <c r="AE62" i="26"/>
  <c r="AF62" i="26"/>
  <c r="AH62" i="26"/>
  <c r="F63" i="26"/>
  <c r="G63" i="26"/>
  <c r="H63" i="26"/>
  <c r="I63" i="26"/>
  <c r="J63" i="26"/>
  <c r="K63" i="26"/>
  <c r="L63" i="26"/>
  <c r="M63" i="26"/>
  <c r="N63" i="26"/>
  <c r="O63" i="26"/>
  <c r="P63" i="26"/>
  <c r="Q63" i="26"/>
  <c r="W63" i="26"/>
  <c r="X63" i="26"/>
  <c r="Y63" i="26"/>
  <c r="Z63" i="26"/>
  <c r="AA63" i="26"/>
  <c r="AB63" i="26"/>
  <c r="AC63" i="26"/>
  <c r="AD63" i="26"/>
  <c r="AE63" i="26"/>
  <c r="AF63" i="26"/>
  <c r="AG63" i="26"/>
  <c r="F64" i="26"/>
  <c r="G64" i="26"/>
  <c r="H64" i="26"/>
  <c r="I64" i="26"/>
  <c r="J64" i="26"/>
  <c r="K64" i="26"/>
  <c r="L64" i="26"/>
  <c r="M64" i="26"/>
  <c r="N64" i="26"/>
  <c r="O64" i="26"/>
  <c r="P64" i="26"/>
  <c r="Q64" i="26"/>
  <c r="R64" i="26"/>
  <c r="S64" i="26"/>
  <c r="T64" i="26"/>
  <c r="U64" i="26"/>
  <c r="V64" i="26"/>
  <c r="W64" i="26"/>
  <c r="X64" i="26"/>
  <c r="Y64" i="26"/>
  <c r="Z64" i="26"/>
  <c r="AA64" i="26"/>
  <c r="AB64" i="26"/>
  <c r="AC64" i="26"/>
  <c r="AD64" i="26"/>
  <c r="AE64" i="26"/>
  <c r="AF64" i="26"/>
  <c r="AG64" i="26"/>
  <c r="AH64" i="26"/>
  <c r="E62" i="26"/>
  <c r="E63" i="26"/>
  <c r="E64" i="26"/>
  <c r="E61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W45" i="26"/>
  <c r="X45" i="26"/>
  <c r="Y45" i="26"/>
  <c r="Z45" i="26"/>
  <c r="AA45" i="26"/>
  <c r="AB45" i="26"/>
  <c r="AC45" i="26"/>
  <c r="AD45" i="26"/>
  <c r="AE45" i="26"/>
  <c r="AF45" i="26"/>
  <c r="AG45" i="26"/>
  <c r="AH45" i="26"/>
  <c r="F46" i="26"/>
  <c r="G46" i="26"/>
  <c r="H46" i="26"/>
  <c r="I46" i="26"/>
  <c r="J46" i="26"/>
  <c r="K46" i="26"/>
  <c r="L46" i="26"/>
  <c r="M46" i="26"/>
  <c r="N46" i="26"/>
  <c r="O46" i="26"/>
  <c r="P46" i="26"/>
  <c r="Q46" i="26"/>
  <c r="R46" i="26"/>
  <c r="W46" i="26"/>
  <c r="X46" i="26"/>
  <c r="Y46" i="26"/>
  <c r="Z46" i="26"/>
  <c r="AA46" i="26"/>
  <c r="AB46" i="26"/>
  <c r="AC46" i="26"/>
  <c r="AD46" i="26"/>
  <c r="AE46" i="26"/>
  <c r="AF46" i="26"/>
  <c r="F47" i="26"/>
  <c r="G47" i="26"/>
  <c r="H47" i="26"/>
  <c r="I47" i="26"/>
  <c r="J47" i="26"/>
  <c r="K47" i="26"/>
  <c r="L47" i="26"/>
  <c r="M47" i="26"/>
  <c r="N47" i="26"/>
  <c r="O47" i="26"/>
  <c r="P47" i="26"/>
  <c r="Q47" i="26"/>
  <c r="R47" i="26"/>
  <c r="S47" i="26"/>
  <c r="T47" i="26"/>
  <c r="U47" i="26"/>
  <c r="V47" i="26"/>
  <c r="W47" i="26"/>
  <c r="X47" i="26"/>
  <c r="Y47" i="26"/>
  <c r="Z47" i="26"/>
  <c r="AA47" i="26"/>
  <c r="AB47" i="26"/>
  <c r="AC47" i="26"/>
  <c r="AD47" i="26"/>
  <c r="AE47" i="26"/>
  <c r="AF47" i="26"/>
  <c r="AG47" i="26"/>
  <c r="AH47" i="26"/>
  <c r="E45" i="26"/>
  <c r="E46" i="26"/>
  <c r="E47" i="26"/>
  <c r="F27" i="26"/>
  <c r="G27" i="26"/>
  <c r="H27" i="26"/>
  <c r="I27" i="26"/>
  <c r="J27" i="26"/>
  <c r="K27" i="26"/>
  <c r="L27" i="26"/>
  <c r="M27" i="26"/>
  <c r="N27" i="26"/>
  <c r="O27" i="26"/>
  <c r="P27" i="26"/>
  <c r="Q27" i="26"/>
  <c r="R27" i="26"/>
  <c r="W27" i="26"/>
  <c r="X27" i="26"/>
  <c r="Y27" i="26"/>
  <c r="Z27" i="26"/>
  <c r="AA27" i="26"/>
  <c r="AB27" i="26"/>
  <c r="AC27" i="26"/>
  <c r="AD27" i="26"/>
  <c r="AE27" i="26"/>
  <c r="AF27" i="26"/>
  <c r="AG27" i="26"/>
  <c r="F28" i="26"/>
  <c r="G28" i="26"/>
  <c r="H28" i="26"/>
  <c r="G31" i="17" s="1"/>
  <c r="I28" i="26"/>
  <c r="J28" i="26"/>
  <c r="K28" i="26"/>
  <c r="L28" i="26"/>
  <c r="K45" i="17" s="1"/>
  <c r="M28" i="26"/>
  <c r="L31" i="17" s="1"/>
  <c r="N28" i="26"/>
  <c r="O28" i="26"/>
  <c r="P28" i="26"/>
  <c r="Q28" i="26"/>
  <c r="W28" i="26"/>
  <c r="X28" i="26"/>
  <c r="Y28" i="26"/>
  <c r="Z28" i="26"/>
  <c r="AA28" i="26"/>
  <c r="AB28" i="26"/>
  <c r="AC28" i="26"/>
  <c r="AD28" i="26"/>
  <c r="AE28" i="26"/>
  <c r="AF28" i="26"/>
  <c r="E28" i="26"/>
  <c r="E27" i="26"/>
  <c r="D29" i="2"/>
  <c r="AF15" i="26" l="1"/>
  <c r="AE48" i="21" s="1"/>
  <c r="D45" i="17"/>
  <c r="AC31" i="17"/>
  <c r="Y45" i="17"/>
  <c r="AB31" i="17"/>
  <c r="W59" i="17"/>
  <c r="M45" i="17"/>
  <c r="I59" i="17"/>
  <c r="E31" i="17"/>
  <c r="E146" i="27"/>
  <c r="D13" i="4" s="1"/>
  <c r="AG46" i="26"/>
  <c r="F59" i="17"/>
  <c r="Z59" i="17"/>
  <c r="Y31" i="17"/>
  <c r="W45" i="17"/>
  <c r="N54" i="17"/>
  <c r="M63" i="29"/>
  <c r="L39" i="17"/>
  <c r="M49" i="27"/>
  <c r="L62" i="21" s="1"/>
  <c r="AB112" i="29"/>
  <c r="AA23" i="10" s="1"/>
  <c r="Y112" i="29"/>
  <c r="X21" i="21" s="1"/>
  <c r="M66" i="29"/>
  <c r="L19" i="21" s="1"/>
  <c r="M43" i="29"/>
  <c r="L18" i="21" s="1"/>
  <c r="AA43" i="29"/>
  <c r="Z18" i="21" s="1"/>
  <c r="M17" i="16"/>
  <c r="V37" i="17"/>
  <c r="AC54" i="17"/>
  <c r="H112" i="29"/>
  <c r="G21" i="21" s="1"/>
  <c r="W112" i="29"/>
  <c r="V23" i="10" s="1"/>
  <c r="W146" i="27"/>
  <c r="V13" i="4" s="1"/>
  <c r="AH139" i="26"/>
  <c r="AH143" i="26" s="1"/>
  <c r="AH86" i="28"/>
  <c r="R140" i="26"/>
  <c r="R144" i="26" s="1"/>
  <c r="R109" i="28"/>
  <c r="AE138" i="26"/>
  <c r="AE142" i="26" s="1"/>
  <c r="AE63" i="28"/>
  <c r="AD46" i="17"/>
  <c r="AD32" i="17"/>
  <c r="AD60" i="17"/>
  <c r="AA138" i="26"/>
  <c r="AA142" i="26" s="1"/>
  <c r="AA63" i="28"/>
  <c r="Z32" i="17"/>
  <c r="Z46" i="17"/>
  <c r="Z60" i="17"/>
  <c r="G138" i="26"/>
  <c r="G142" i="26" s="1"/>
  <c r="G63" i="28"/>
  <c r="F60" i="17"/>
  <c r="F46" i="17"/>
  <c r="F32" i="17"/>
  <c r="AG139" i="26"/>
  <c r="AG143" i="26" s="1"/>
  <c r="AG86" i="28"/>
  <c r="Y139" i="26"/>
  <c r="Y143" i="26" s="1"/>
  <c r="Y86" i="28"/>
  <c r="Q139" i="26"/>
  <c r="Q143" i="26" s="1"/>
  <c r="Q86" i="28"/>
  <c r="I139" i="26"/>
  <c r="I143" i="26" s="1"/>
  <c r="I86" i="28"/>
  <c r="AF140" i="26"/>
  <c r="AF144" i="26" s="1"/>
  <c r="AF109" i="28"/>
  <c r="X140" i="26"/>
  <c r="X144" i="26" s="1"/>
  <c r="X109" i="28"/>
  <c r="P140" i="26"/>
  <c r="P144" i="26" s="1"/>
  <c r="P109" i="28"/>
  <c r="L140" i="26"/>
  <c r="L144" i="26" s="1"/>
  <c r="L109" i="28"/>
  <c r="AD138" i="26"/>
  <c r="AD142" i="26" s="1"/>
  <c r="AD63" i="28"/>
  <c r="AC32" i="17"/>
  <c r="AC60" i="17"/>
  <c r="AC46" i="17"/>
  <c r="R138" i="26"/>
  <c r="R142" i="26" s="1"/>
  <c r="R63" i="28"/>
  <c r="J138" i="26"/>
  <c r="J142" i="26" s="1"/>
  <c r="J63" i="28"/>
  <c r="I60" i="17"/>
  <c r="I46" i="17"/>
  <c r="I32" i="17"/>
  <c r="AF139" i="26"/>
  <c r="AF143" i="26" s="1"/>
  <c r="AF86" i="28"/>
  <c r="X139" i="26"/>
  <c r="X143" i="26" s="1"/>
  <c r="X86" i="28"/>
  <c r="P139" i="26"/>
  <c r="P143" i="26" s="1"/>
  <c r="P86" i="28"/>
  <c r="H139" i="26"/>
  <c r="H143" i="26" s="1"/>
  <c r="H86" i="28"/>
  <c r="AA140" i="26"/>
  <c r="AA144" i="26" s="1"/>
  <c r="AA109" i="28"/>
  <c r="O140" i="26"/>
  <c r="O144" i="26" s="1"/>
  <c r="O109" i="28"/>
  <c r="G140" i="26"/>
  <c r="G144" i="26" s="1"/>
  <c r="G109" i="28"/>
  <c r="Z112" i="29"/>
  <c r="Y21" i="21" s="1"/>
  <c r="AF138" i="26"/>
  <c r="AF142" i="26" s="1"/>
  <c r="AF63" i="28"/>
  <c r="AB138" i="26"/>
  <c r="AB142" i="26" s="1"/>
  <c r="AB63" i="28"/>
  <c r="AA60" i="17"/>
  <c r="AA46" i="17"/>
  <c r="AA32" i="17"/>
  <c r="X138" i="26"/>
  <c r="X142" i="26" s="1"/>
  <c r="X146" i="26" s="1"/>
  <c r="W5" i="4" s="1"/>
  <c r="X63" i="28"/>
  <c r="W46" i="17"/>
  <c r="W32" i="17"/>
  <c r="W60" i="17"/>
  <c r="P138" i="26"/>
  <c r="P142" i="26" s="1"/>
  <c r="P63" i="28"/>
  <c r="O46" i="17"/>
  <c r="O32" i="17"/>
  <c r="O60" i="17"/>
  <c r="L138" i="26"/>
  <c r="L142" i="26" s="1"/>
  <c r="L63" i="28"/>
  <c r="K46" i="17"/>
  <c r="K32" i="17"/>
  <c r="K60" i="17"/>
  <c r="H138" i="26"/>
  <c r="H142" i="26" s="1"/>
  <c r="H63" i="28"/>
  <c r="G60" i="17"/>
  <c r="G32" i="17"/>
  <c r="G46" i="17"/>
  <c r="AD139" i="26"/>
  <c r="AD143" i="26" s="1"/>
  <c r="AD86" i="28"/>
  <c r="Z139" i="26"/>
  <c r="Z143" i="26" s="1"/>
  <c r="Z86" i="28"/>
  <c r="N139" i="26"/>
  <c r="N143" i="26" s="1"/>
  <c r="N86" i="28"/>
  <c r="J139" i="26"/>
  <c r="J143" i="26" s="1"/>
  <c r="J86" i="28"/>
  <c r="F139" i="26"/>
  <c r="F143" i="26" s="1"/>
  <c r="F86" i="28"/>
  <c r="E140" i="26"/>
  <c r="E144" i="26" s="1"/>
  <c r="E109" i="28"/>
  <c r="AG140" i="26"/>
  <c r="AG144" i="26" s="1"/>
  <c r="AG109" i="28"/>
  <c r="AC140" i="26"/>
  <c r="AC144" i="26" s="1"/>
  <c r="AC109" i="28"/>
  <c r="Y140" i="26"/>
  <c r="Y144" i="26" s="1"/>
  <c r="Y109" i="28"/>
  <c r="Q140" i="26"/>
  <c r="Q144" i="26" s="1"/>
  <c r="Q109" i="28"/>
  <c r="M140" i="26"/>
  <c r="M144" i="26" s="1"/>
  <c r="M109" i="28"/>
  <c r="I140" i="26"/>
  <c r="I144" i="26" s="1"/>
  <c r="I109" i="28"/>
  <c r="AC18" i="16"/>
  <c r="AC146" i="27"/>
  <c r="AB13" i="4" s="1"/>
  <c r="G146" i="27"/>
  <c r="F13" i="4" s="1"/>
  <c r="AE46" i="17"/>
  <c r="W138" i="26"/>
  <c r="W142" i="26" s="1"/>
  <c r="W63" i="28"/>
  <c r="V46" i="17"/>
  <c r="V32" i="17"/>
  <c r="V60" i="17"/>
  <c r="O138" i="26"/>
  <c r="O142" i="26" s="1"/>
  <c r="O63" i="28"/>
  <c r="N32" i="17"/>
  <c r="N60" i="17"/>
  <c r="N46" i="17"/>
  <c r="K138" i="26"/>
  <c r="K142" i="26" s="1"/>
  <c r="K63" i="28"/>
  <c r="J60" i="17"/>
  <c r="J46" i="17"/>
  <c r="J32" i="17"/>
  <c r="E139" i="26"/>
  <c r="E143" i="26" s="1"/>
  <c r="E86" i="28"/>
  <c r="AC139" i="26"/>
  <c r="AC143" i="26" s="1"/>
  <c r="AC86" i="28"/>
  <c r="M139" i="26"/>
  <c r="M143" i="26" s="1"/>
  <c r="M86" i="28"/>
  <c r="AB140" i="26"/>
  <c r="AB144" i="26" s="1"/>
  <c r="AB109" i="28"/>
  <c r="H140" i="26"/>
  <c r="H144" i="26" s="1"/>
  <c r="H109" i="28"/>
  <c r="S106" i="26"/>
  <c r="R58" i="26"/>
  <c r="R63" i="26" s="1"/>
  <c r="Q32" i="17" s="1"/>
  <c r="P32" i="17"/>
  <c r="AH46" i="26"/>
  <c r="AG60" i="17" s="1"/>
  <c r="Z138" i="26"/>
  <c r="Z142" i="26" s="1"/>
  <c r="Z63" i="28"/>
  <c r="Y32" i="17"/>
  <c r="Y60" i="17"/>
  <c r="Y46" i="17"/>
  <c r="N138" i="26"/>
  <c r="N142" i="26" s="1"/>
  <c r="N63" i="28"/>
  <c r="M32" i="17"/>
  <c r="M46" i="17"/>
  <c r="M60" i="17"/>
  <c r="F138" i="26"/>
  <c r="F142" i="26" s="1"/>
  <c r="F63" i="28"/>
  <c r="E32" i="17"/>
  <c r="E60" i="17"/>
  <c r="E46" i="17"/>
  <c r="AB139" i="26"/>
  <c r="AB143" i="26" s="1"/>
  <c r="AB86" i="28"/>
  <c r="L139" i="26"/>
  <c r="L143" i="26" s="1"/>
  <c r="L86" i="28"/>
  <c r="AE140" i="26"/>
  <c r="AE144" i="26" s="1"/>
  <c r="AE109" i="28"/>
  <c r="W140" i="26"/>
  <c r="W144" i="26" s="1"/>
  <c r="W109" i="28"/>
  <c r="K140" i="26"/>
  <c r="K144" i="26" s="1"/>
  <c r="K109" i="28"/>
  <c r="R132" i="26"/>
  <c r="P46" i="17"/>
  <c r="R12" i="28"/>
  <c r="AG40" i="28"/>
  <c r="AF60" i="17"/>
  <c r="AF32" i="17"/>
  <c r="AF46" i="17"/>
  <c r="AE60" i="17"/>
  <c r="E138" i="26"/>
  <c r="E142" i="26" s="1"/>
  <c r="E63" i="28"/>
  <c r="D46" i="17"/>
  <c r="D32" i="17"/>
  <c r="AG138" i="26"/>
  <c r="AG142" i="26" s="1"/>
  <c r="AG63" i="28"/>
  <c r="AC138" i="26"/>
  <c r="AC142" i="26" s="1"/>
  <c r="AC63" i="28"/>
  <c r="AB46" i="17"/>
  <c r="AB32" i="17"/>
  <c r="AB60" i="17"/>
  <c r="Y138" i="26"/>
  <c r="Y142" i="26" s="1"/>
  <c r="Y63" i="28"/>
  <c r="X60" i="17"/>
  <c r="X46" i="17"/>
  <c r="X32" i="17"/>
  <c r="Q138" i="26"/>
  <c r="Q142" i="26" s="1"/>
  <c r="Q63" i="28"/>
  <c r="M138" i="26"/>
  <c r="M142" i="26" s="1"/>
  <c r="M146" i="26" s="1"/>
  <c r="L5" i="4" s="1"/>
  <c r="M63" i="28"/>
  <c r="L60" i="17"/>
  <c r="L46" i="17"/>
  <c r="L32" i="17"/>
  <c r="I138" i="26"/>
  <c r="I142" i="26" s="1"/>
  <c r="I63" i="28"/>
  <c r="H60" i="17"/>
  <c r="H46" i="17"/>
  <c r="H32" i="17"/>
  <c r="AE139" i="26"/>
  <c r="AE143" i="26" s="1"/>
  <c r="AE86" i="28"/>
  <c r="AA139" i="26"/>
  <c r="AA143" i="26" s="1"/>
  <c r="AA86" i="28"/>
  <c r="W139" i="26"/>
  <c r="W143" i="26" s="1"/>
  <c r="W86" i="28"/>
  <c r="O139" i="26"/>
  <c r="O143" i="26" s="1"/>
  <c r="O86" i="28"/>
  <c r="K139" i="26"/>
  <c r="K143" i="26" s="1"/>
  <c r="K86" i="28"/>
  <c r="G139" i="26"/>
  <c r="G143" i="26" s="1"/>
  <c r="G86" i="28"/>
  <c r="AH140" i="26"/>
  <c r="AH144" i="26" s="1"/>
  <c r="AH109" i="28"/>
  <c r="AD140" i="26"/>
  <c r="AD144" i="26" s="1"/>
  <c r="AD109" i="28"/>
  <c r="Z140" i="26"/>
  <c r="Z144" i="26" s="1"/>
  <c r="Z109" i="28"/>
  <c r="N140" i="26"/>
  <c r="N144" i="26" s="1"/>
  <c r="N109" i="28"/>
  <c r="J140" i="26"/>
  <c r="J144" i="26" s="1"/>
  <c r="J109" i="28"/>
  <c r="F140" i="26"/>
  <c r="F144" i="26" s="1"/>
  <c r="F109" i="28"/>
  <c r="J112" i="29"/>
  <c r="I21" i="21" s="1"/>
  <c r="X146" i="27"/>
  <c r="W13" i="4" s="1"/>
  <c r="T111" i="26"/>
  <c r="S75" i="26"/>
  <c r="S80" i="26" s="1"/>
  <c r="T101" i="26"/>
  <c r="S41" i="26"/>
  <c r="P60" i="17"/>
  <c r="T91" i="26"/>
  <c r="S7" i="26"/>
  <c r="S12" i="26" s="1"/>
  <c r="AH40" i="28"/>
  <c r="AG32" i="17"/>
  <c r="AE32" i="17"/>
  <c r="AG10" i="24"/>
  <c r="AH39" i="28"/>
  <c r="AF10" i="24"/>
  <c r="AG39" i="28"/>
  <c r="X10" i="24"/>
  <c r="Y39" i="28"/>
  <c r="P10" i="24"/>
  <c r="Q39" i="28"/>
  <c r="H10" i="24"/>
  <c r="I39" i="28"/>
  <c r="AD13" i="24"/>
  <c r="AE62" i="28"/>
  <c r="V13" i="24"/>
  <c r="W62" i="28"/>
  <c r="N13" i="24"/>
  <c r="O62" i="28"/>
  <c r="J13" i="24"/>
  <c r="K62" i="28"/>
  <c r="AC16" i="24"/>
  <c r="AD85" i="28"/>
  <c r="M16" i="24"/>
  <c r="N85" i="28"/>
  <c r="E16" i="24"/>
  <c r="F85" i="28"/>
  <c r="N19" i="24"/>
  <c r="O108" i="28"/>
  <c r="F19" i="24"/>
  <c r="G108" i="28"/>
  <c r="F45" i="17"/>
  <c r="J45" i="17"/>
  <c r="N31" i="17"/>
  <c r="V59" i="17"/>
  <c r="AC59" i="17"/>
  <c r="P59" i="17"/>
  <c r="AA10" i="24"/>
  <c r="AB39" i="28"/>
  <c r="O10" i="24"/>
  <c r="P39" i="28"/>
  <c r="G10" i="24"/>
  <c r="H39" i="28"/>
  <c r="AC13" i="24"/>
  <c r="AD62" i="28"/>
  <c r="M13" i="24"/>
  <c r="N62" i="28"/>
  <c r="E13" i="24"/>
  <c r="F62" i="28"/>
  <c r="AB16" i="24"/>
  <c r="AC85" i="28"/>
  <c r="L16" i="24"/>
  <c r="M85" i="28"/>
  <c r="M19" i="24"/>
  <c r="N108" i="28"/>
  <c r="E19" i="24"/>
  <c r="F108" i="28"/>
  <c r="AB21" i="16"/>
  <c r="AB24" i="18" s="1"/>
  <c r="AB66" i="17"/>
  <c r="J59" i="17"/>
  <c r="V31" i="17"/>
  <c r="H59" i="17"/>
  <c r="AB45" i="17"/>
  <c r="E59" i="17"/>
  <c r="G45" i="17"/>
  <c r="K31" i="17"/>
  <c r="AA45" i="17"/>
  <c r="L45" i="17"/>
  <c r="I45" i="17"/>
  <c r="AD59" i="17"/>
  <c r="P31" i="17"/>
  <c r="D10" i="24"/>
  <c r="E39" i="28"/>
  <c r="AD10" i="24"/>
  <c r="AE39" i="28"/>
  <c r="Z10" i="24"/>
  <c r="AA39" i="28"/>
  <c r="V10" i="24"/>
  <c r="W39" i="28"/>
  <c r="N10" i="24"/>
  <c r="O39" i="28"/>
  <c r="J10" i="24"/>
  <c r="K39" i="28"/>
  <c r="F10" i="24"/>
  <c r="G39" i="28"/>
  <c r="D13" i="24"/>
  <c r="E62" i="28"/>
  <c r="AF13" i="24"/>
  <c r="AG62" i="28"/>
  <c r="AB13" i="24"/>
  <c r="AC62" i="28"/>
  <c r="X13" i="24"/>
  <c r="Y62" i="28"/>
  <c r="P13" i="24"/>
  <c r="Q62" i="28"/>
  <c r="L13" i="24"/>
  <c r="M62" i="28"/>
  <c r="H13" i="24"/>
  <c r="I62" i="28"/>
  <c r="AE16" i="24"/>
  <c r="AF85" i="28"/>
  <c r="AA16" i="24"/>
  <c r="AB85" i="28"/>
  <c r="W16" i="24"/>
  <c r="X85" i="28"/>
  <c r="O16" i="24"/>
  <c r="P85" i="28"/>
  <c r="K16" i="24"/>
  <c r="L85" i="28"/>
  <c r="G16" i="24"/>
  <c r="H85" i="28"/>
  <c r="D19" i="24"/>
  <c r="E108" i="28"/>
  <c r="P19" i="24"/>
  <c r="Q108" i="28"/>
  <c r="L19" i="24"/>
  <c r="M108" i="28"/>
  <c r="H19" i="24"/>
  <c r="I108" i="28"/>
  <c r="AD32" i="27"/>
  <c r="AC61" i="21" s="1"/>
  <c r="AC83" i="27"/>
  <c r="AB64" i="21" s="1"/>
  <c r="R108" i="28"/>
  <c r="AF135" i="26"/>
  <c r="AE8" i="3" s="1"/>
  <c r="F31" i="17"/>
  <c r="N45" i="17"/>
  <c r="Z31" i="17"/>
  <c r="D31" i="17"/>
  <c r="S105" i="26"/>
  <c r="R57" i="26"/>
  <c r="R62" i="26" s="1"/>
  <c r="H31" i="17"/>
  <c r="G59" i="17"/>
  <c r="O45" i="17"/>
  <c r="AA59" i="17"/>
  <c r="Q7" i="24"/>
  <c r="Q31" i="17"/>
  <c r="R11" i="28"/>
  <c r="X45" i="17"/>
  <c r="AD31" i="17"/>
  <c r="AB10" i="24"/>
  <c r="AC39" i="28"/>
  <c r="L10" i="24"/>
  <c r="M39" i="28"/>
  <c r="Z13" i="24"/>
  <c r="AA62" i="28"/>
  <c r="F13" i="24"/>
  <c r="G62" i="28"/>
  <c r="AG16" i="24"/>
  <c r="AH85" i="28"/>
  <c r="Y16" i="24"/>
  <c r="Z85" i="28"/>
  <c r="I16" i="24"/>
  <c r="J85" i="28"/>
  <c r="J19" i="24"/>
  <c r="K108" i="28"/>
  <c r="N43" i="29"/>
  <c r="M18" i="21" s="1"/>
  <c r="AH90" i="26"/>
  <c r="AH6" i="26" s="1"/>
  <c r="AH11" i="26" s="1"/>
  <c r="AH15" i="26" s="1"/>
  <c r="AG6" i="26"/>
  <c r="AG11" i="26" s="1"/>
  <c r="AF6" i="16" s="1"/>
  <c r="H45" i="17"/>
  <c r="E45" i="17"/>
  <c r="M31" i="17"/>
  <c r="X31" i="17"/>
  <c r="AD45" i="17"/>
  <c r="AE10" i="24"/>
  <c r="AF39" i="28"/>
  <c r="W10" i="24"/>
  <c r="X39" i="28"/>
  <c r="K10" i="24"/>
  <c r="L39" i="28"/>
  <c r="AG13" i="24"/>
  <c r="AH62" i="28"/>
  <c r="Y13" i="24"/>
  <c r="Z62" i="28"/>
  <c r="R45" i="26"/>
  <c r="I13" i="24"/>
  <c r="J62" i="28"/>
  <c r="D16" i="24"/>
  <c r="E85" i="28"/>
  <c r="AG62" i="26"/>
  <c r="X16" i="24"/>
  <c r="Y85" i="28"/>
  <c r="P16" i="24"/>
  <c r="Q85" i="28"/>
  <c r="H16" i="24"/>
  <c r="I85" i="28"/>
  <c r="I19" i="24"/>
  <c r="J108" i="28"/>
  <c r="N83" i="27"/>
  <c r="M64" i="21" s="1"/>
  <c r="T100" i="26"/>
  <c r="S40" i="26"/>
  <c r="AC10" i="24"/>
  <c r="AD39" i="28"/>
  <c r="Y10" i="24"/>
  <c r="Z39" i="28"/>
  <c r="Q10" i="24"/>
  <c r="R39" i="28"/>
  <c r="M10" i="24"/>
  <c r="N39" i="28"/>
  <c r="I10" i="24"/>
  <c r="J39" i="28"/>
  <c r="E10" i="24"/>
  <c r="F39" i="28"/>
  <c r="AE13" i="24"/>
  <c r="AF62" i="28"/>
  <c r="AA13" i="24"/>
  <c r="AB62" i="28"/>
  <c r="W13" i="24"/>
  <c r="X62" i="28"/>
  <c r="O13" i="24"/>
  <c r="P62" i="28"/>
  <c r="K13" i="24"/>
  <c r="L62" i="28"/>
  <c r="G13" i="24"/>
  <c r="H62" i="28"/>
  <c r="AD16" i="24"/>
  <c r="AE85" i="28"/>
  <c r="Z16" i="24"/>
  <c r="AA85" i="28"/>
  <c r="V16" i="24"/>
  <c r="W85" i="28"/>
  <c r="N16" i="24"/>
  <c r="O85" i="28"/>
  <c r="J16" i="24"/>
  <c r="K85" i="28"/>
  <c r="F16" i="24"/>
  <c r="G85" i="28"/>
  <c r="O19" i="24"/>
  <c r="P108" i="28"/>
  <c r="K19" i="24"/>
  <c r="L108" i="28"/>
  <c r="G19" i="24"/>
  <c r="H108" i="28"/>
  <c r="M89" i="29"/>
  <c r="L20" i="21" s="1"/>
  <c r="Q135" i="26"/>
  <c r="P8" i="3" s="1"/>
  <c r="T110" i="26"/>
  <c r="S74" i="26"/>
  <c r="S79" i="26" s="1"/>
  <c r="R19" i="24" s="1"/>
  <c r="T95" i="26"/>
  <c r="S23" i="26"/>
  <c r="S28" i="26" s="1"/>
  <c r="AH110" i="26"/>
  <c r="AH74" i="26" s="1"/>
  <c r="AH79" i="26" s="1"/>
  <c r="AG19" i="24" s="1"/>
  <c r="AG74" i="26"/>
  <c r="AG79" i="26" s="1"/>
  <c r="AF19" i="24" s="1"/>
  <c r="J31" i="17"/>
  <c r="N59" i="17"/>
  <c r="V45" i="17"/>
  <c r="Z45" i="17"/>
  <c r="AE7" i="24"/>
  <c r="AE59" i="17"/>
  <c r="AE31" i="17"/>
  <c r="AE45" i="17"/>
  <c r="AF11" i="28"/>
  <c r="AF15" i="28" s="1"/>
  <c r="AB59" i="17"/>
  <c r="M59" i="17"/>
  <c r="Y59" i="17"/>
  <c r="K59" i="17"/>
  <c r="O31" i="17"/>
  <c r="W31" i="17"/>
  <c r="T90" i="26"/>
  <c r="S6" i="26"/>
  <c r="S11" i="26" s="1"/>
  <c r="L59" i="17"/>
  <c r="X59" i="17"/>
  <c r="I31" i="17"/>
  <c r="AC45" i="17"/>
  <c r="P45" i="17"/>
  <c r="AG7" i="16"/>
  <c r="AH38" i="28"/>
  <c r="AD7" i="16"/>
  <c r="AE38" i="28"/>
  <c r="Z7" i="16"/>
  <c r="AA38" i="28"/>
  <c r="V7" i="16"/>
  <c r="W38" i="28"/>
  <c r="N7" i="16"/>
  <c r="O38" i="28"/>
  <c r="J7" i="16"/>
  <c r="K38" i="28"/>
  <c r="F7" i="16"/>
  <c r="G38" i="28"/>
  <c r="D9" i="16"/>
  <c r="E84" i="28"/>
  <c r="AB9" i="16"/>
  <c r="AC84" i="28"/>
  <c r="X9" i="16"/>
  <c r="Y84" i="28"/>
  <c r="P9" i="16"/>
  <c r="Q84" i="28"/>
  <c r="L9" i="16"/>
  <c r="M84" i="28"/>
  <c r="H9" i="16"/>
  <c r="I84" i="28"/>
  <c r="D10" i="16"/>
  <c r="E107" i="28"/>
  <c r="AF10" i="16"/>
  <c r="AG107" i="28"/>
  <c r="AB10" i="16"/>
  <c r="AC107" i="28"/>
  <c r="X10" i="16"/>
  <c r="Y107" i="28"/>
  <c r="P10" i="16"/>
  <c r="Q107" i="28"/>
  <c r="L10" i="16"/>
  <c r="M107" i="28"/>
  <c r="H10" i="16"/>
  <c r="I107" i="28"/>
  <c r="Y146" i="27"/>
  <c r="X13" i="4" s="1"/>
  <c r="I146" i="27"/>
  <c r="H13" i="4" s="1"/>
  <c r="Z146" i="27"/>
  <c r="Y13" i="4" s="1"/>
  <c r="F51" i="17"/>
  <c r="T109" i="26"/>
  <c r="S73" i="26"/>
  <c r="S78" i="26" s="1"/>
  <c r="AC7" i="16"/>
  <c r="AD38" i="28"/>
  <c r="Y7" i="16"/>
  <c r="Z38" i="28"/>
  <c r="Q7" i="16"/>
  <c r="R38" i="28"/>
  <c r="M7" i="16"/>
  <c r="N38" i="28"/>
  <c r="I7" i="16"/>
  <c r="J38" i="28"/>
  <c r="E7" i="16"/>
  <c r="F38" i="28"/>
  <c r="AE9" i="16"/>
  <c r="AF84" i="28"/>
  <c r="AA9" i="16"/>
  <c r="AB84" i="28"/>
  <c r="W9" i="16"/>
  <c r="X84" i="28"/>
  <c r="O9" i="16"/>
  <c r="P84" i="28"/>
  <c r="K9" i="16"/>
  <c r="L84" i="28"/>
  <c r="G9" i="16"/>
  <c r="H84" i="28"/>
  <c r="AE10" i="16"/>
  <c r="AF107" i="28"/>
  <c r="AA10" i="16"/>
  <c r="AB107" i="28"/>
  <c r="W10" i="16"/>
  <c r="X107" i="28"/>
  <c r="O10" i="16"/>
  <c r="P107" i="28"/>
  <c r="K10" i="16"/>
  <c r="L107" i="28"/>
  <c r="G10" i="16"/>
  <c r="H107" i="28"/>
  <c r="AF84" i="29"/>
  <c r="N11" i="29"/>
  <c r="N15" i="29" s="1"/>
  <c r="M17" i="21" s="1"/>
  <c r="M38" i="17"/>
  <c r="M28" i="24"/>
  <c r="M52" i="17"/>
  <c r="M66" i="17"/>
  <c r="AD85" i="29"/>
  <c r="AC37" i="24"/>
  <c r="N12" i="29"/>
  <c r="AD12" i="29"/>
  <c r="O86" i="29"/>
  <c r="O139" i="27"/>
  <c r="O143" i="27" s="1"/>
  <c r="P47" i="27"/>
  <c r="P64" i="29" s="1"/>
  <c r="N46" i="27"/>
  <c r="M53" i="17" s="1"/>
  <c r="N132" i="27"/>
  <c r="O109" i="29"/>
  <c r="O140" i="27"/>
  <c r="O144" i="27" s="1"/>
  <c r="AE13" i="29"/>
  <c r="AD46" i="27"/>
  <c r="AC67" i="17" s="1"/>
  <c r="AD132" i="27"/>
  <c r="AE44" i="27"/>
  <c r="AE130" i="27"/>
  <c r="AE47" i="27"/>
  <c r="AE64" i="29" s="1"/>
  <c r="AE133" i="27"/>
  <c r="P10" i="29"/>
  <c r="O51" i="17"/>
  <c r="O65" i="17"/>
  <c r="O37" i="17"/>
  <c r="M65" i="17"/>
  <c r="S104" i="26"/>
  <c r="R56" i="26"/>
  <c r="R61" i="26" s="1"/>
  <c r="F37" i="17"/>
  <c r="N37" i="17"/>
  <c r="Y37" i="17"/>
  <c r="AC16" i="16"/>
  <c r="M44" i="17"/>
  <c r="M18" i="16"/>
  <c r="Z65" i="17"/>
  <c r="AC40" i="17"/>
  <c r="D7" i="16"/>
  <c r="E38" i="28"/>
  <c r="AF7" i="16"/>
  <c r="AG38" i="28"/>
  <c r="AB7" i="16"/>
  <c r="AC38" i="28"/>
  <c r="X7" i="16"/>
  <c r="Y38" i="28"/>
  <c r="P7" i="16"/>
  <c r="Q38" i="28"/>
  <c r="L7" i="16"/>
  <c r="M38" i="28"/>
  <c r="H7" i="16"/>
  <c r="I38" i="28"/>
  <c r="AD9" i="16"/>
  <c r="AE84" i="28"/>
  <c r="Z9" i="16"/>
  <c r="AA84" i="28"/>
  <c r="V9" i="16"/>
  <c r="W84" i="28"/>
  <c r="N9" i="16"/>
  <c r="O84" i="28"/>
  <c r="J9" i="16"/>
  <c r="K84" i="28"/>
  <c r="F9" i="16"/>
  <c r="G84" i="28"/>
  <c r="AD10" i="16"/>
  <c r="AE107" i="28"/>
  <c r="Z10" i="16"/>
  <c r="AA107" i="28"/>
  <c r="V10" i="16"/>
  <c r="W107" i="28"/>
  <c r="N10" i="16"/>
  <c r="O107" i="28"/>
  <c r="J10" i="16"/>
  <c r="K107" i="28"/>
  <c r="F10" i="16"/>
  <c r="G107" i="28"/>
  <c r="AG15" i="26"/>
  <c r="AF49" i="21" s="1"/>
  <c r="AG10" i="28"/>
  <c r="AD133" i="27"/>
  <c r="L146" i="27"/>
  <c r="K13" i="4" s="1"/>
  <c r="T99" i="26"/>
  <c r="S39" i="26"/>
  <c r="S44" i="26" s="1"/>
  <c r="AH104" i="26"/>
  <c r="AH56" i="26" s="1"/>
  <c r="AG56" i="26"/>
  <c r="E37" i="17"/>
  <c r="M37" i="17"/>
  <c r="M146" i="27"/>
  <c r="L13" i="4" s="1"/>
  <c r="N40" i="17"/>
  <c r="J51" i="17"/>
  <c r="Y65" i="17"/>
  <c r="AC17" i="16"/>
  <c r="T94" i="26"/>
  <c r="S22" i="26"/>
  <c r="S27" i="26" s="1"/>
  <c r="S32" i="26" s="1"/>
  <c r="R50" i="21" s="1"/>
  <c r="Z51" i="17"/>
  <c r="AC68" i="17"/>
  <c r="AC20" i="16"/>
  <c r="K146" i="27"/>
  <c r="J13" i="4" s="1"/>
  <c r="AB146" i="27"/>
  <c r="AA13" i="4" s="1"/>
  <c r="AE7" i="16"/>
  <c r="AF38" i="28"/>
  <c r="AA7" i="16"/>
  <c r="AB38" i="28"/>
  <c r="W7" i="16"/>
  <c r="X38" i="28"/>
  <c r="O7" i="16"/>
  <c r="P38" i="28"/>
  <c r="K7" i="16"/>
  <c r="L38" i="28"/>
  <c r="G7" i="16"/>
  <c r="H38" i="28"/>
  <c r="AC9" i="16"/>
  <c r="AD84" i="28"/>
  <c r="Y9" i="16"/>
  <c r="Z84" i="28"/>
  <c r="M9" i="16"/>
  <c r="N84" i="28"/>
  <c r="I9" i="16"/>
  <c r="J84" i="28"/>
  <c r="E9" i="16"/>
  <c r="F84" i="28"/>
  <c r="AH107" i="28"/>
  <c r="AC10" i="16"/>
  <c r="AD107" i="28"/>
  <c r="Y10" i="16"/>
  <c r="Z107" i="28"/>
  <c r="Q10" i="16"/>
  <c r="R107" i="28"/>
  <c r="M10" i="16"/>
  <c r="N107" i="28"/>
  <c r="I10" i="16"/>
  <c r="J107" i="28"/>
  <c r="E10" i="16"/>
  <c r="F107" i="28"/>
  <c r="J61" i="29"/>
  <c r="I19" i="16"/>
  <c r="I16" i="23" s="1"/>
  <c r="AD66" i="27"/>
  <c r="AC63" i="21" s="1"/>
  <c r="R15" i="26"/>
  <c r="Q48" i="21" s="1"/>
  <c r="Q5" i="16"/>
  <c r="Q6" i="16"/>
  <c r="R10" i="28"/>
  <c r="R15" i="28" s="1"/>
  <c r="AH10" i="28"/>
  <c r="AE10" i="29"/>
  <c r="AD51" i="17"/>
  <c r="AC108" i="29"/>
  <c r="AC112" i="29" s="1"/>
  <c r="AB21" i="21" s="1"/>
  <c r="AB40" i="24"/>
  <c r="P13" i="29"/>
  <c r="AF38" i="29"/>
  <c r="AD109" i="29"/>
  <c r="AD140" i="27"/>
  <c r="AD144" i="27" s="1"/>
  <c r="O39" i="29"/>
  <c r="N31" i="24"/>
  <c r="O85" i="29"/>
  <c r="N37" i="24"/>
  <c r="Q107" i="29"/>
  <c r="AD86" i="29"/>
  <c r="AD139" i="27"/>
  <c r="AD143" i="27" s="1"/>
  <c r="Q38" i="29"/>
  <c r="O45" i="27"/>
  <c r="Q84" i="29"/>
  <c r="AD39" i="29"/>
  <c r="AD43" i="29" s="1"/>
  <c r="AC18" i="21" s="1"/>
  <c r="AC31" i="24"/>
  <c r="AD11" i="29"/>
  <c r="AC28" i="24"/>
  <c r="N108" i="29"/>
  <c r="N112" i="29" s="1"/>
  <c r="M40" i="24"/>
  <c r="AE107" i="29"/>
  <c r="AD45" i="27"/>
  <c r="N131" i="27"/>
  <c r="AC131" i="27"/>
  <c r="AC135" i="27" s="1"/>
  <c r="AB20" i="3" s="1"/>
  <c r="E51" i="17"/>
  <c r="I37" i="17"/>
  <c r="M16" i="16"/>
  <c r="M51" i="17"/>
  <c r="H30" i="17"/>
  <c r="N68" i="17"/>
  <c r="F65" i="17"/>
  <c r="J37" i="17"/>
  <c r="N51" i="17"/>
  <c r="Y51" i="17"/>
  <c r="AC37" i="17"/>
  <c r="I58" i="17"/>
  <c r="N20" i="16"/>
  <c r="J146" i="27"/>
  <c r="I13" i="4" s="1"/>
  <c r="AA146" i="27"/>
  <c r="Z13" i="4" s="1"/>
  <c r="V51" i="17"/>
  <c r="Z37" i="17"/>
  <c r="AB38" i="17"/>
  <c r="F61" i="29"/>
  <c r="F66" i="29" s="1"/>
  <c r="E19" i="21" s="1"/>
  <c r="AA61" i="29"/>
  <c r="AA66" i="29" s="1"/>
  <c r="Z19" i="21" s="1"/>
  <c r="G61" i="29"/>
  <c r="G66" i="29" s="1"/>
  <c r="F19" i="21" s="1"/>
  <c r="W61" i="29"/>
  <c r="W66" i="29" s="1"/>
  <c r="V19" i="21" s="1"/>
  <c r="AF112" i="27"/>
  <c r="AE76" i="27"/>
  <c r="AE81" i="27" s="1"/>
  <c r="AE110" i="29" s="1"/>
  <c r="AG89" i="27"/>
  <c r="AF5" i="27"/>
  <c r="AF10" i="27" s="1"/>
  <c r="AE110" i="27"/>
  <c r="AD74" i="27"/>
  <c r="AD79" i="27" s="1"/>
  <c r="Q107" i="27"/>
  <c r="P59" i="27"/>
  <c r="P64" i="27" s="1"/>
  <c r="P87" i="29" s="1"/>
  <c r="R92" i="27"/>
  <c r="Q8" i="27"/>
  <c r="Q13" i="27" s="1"/>
  <c r="AH94" i="27"/>
  <c r="AH22" i="27" s="1"/>
  <c r="AH27" i="27" s="1"/>
  <c r="AG22" i="27"/>
  <c r="AG27" i="27" s="1"/>
  <c r="R99" i="27"/>
  <c r="Q39" i="27"/>
  <c r="Q130" i="27" s="1"/>
  <c r="AF111" i="27"/>
  <c r="AE75" i="27"/>
  <c r="AE80" i="27" s="1"/>
  <c r="Q95" i="27"/>
  <c r="P23" i="27"/>
  <c r="P28" i="27" s="1"/>
  <c r="Q105" i="27"/>
  <c r="P57" i="27"/>
  <c r="P62" i="27" s="1"/>
  <c r="S109" i="27"/>
  <c r="R73" i="27"/>
  <c r="R78" i="27" s="1"/>
  <c r="AF106" i="27"/>
  <c r="AE58" i="27"/>
  <c r="AE63" i="27" s="1"/>
  <c r="S94" i="27"/>
  <c r="R22" i="27"/>
  <c r="R27" i="27" s="1"/>
  <c r="Q100" i="27"/>
  <c r="P40" i="27"/>
  <c r="S104" i="27"/>
  <c r="R56" i="27"/>
  <c r="R61" i="27" s="1"/>
  <c r="AF95" i="27"/>
  <c r="AE23" i="27"/>
  <c r="AE28" i="27" s="1"/>
  <c r="AF90" i="27"/>
  <c r="AE6" i="27"/>
  <c r="AE11" i="27" s="1"/>
  <c r="P110" i="27"/>
  <c r="O74" i="27"/>
  <c r="O79" i="27" s="1"/>
  <c r="AG109" i="27"/>
  <c r="AF73" i="27"/>
  <c r="AF78" i="27" s="1"/>
  <c r="AF100" i="27"/>
  <c r="AE40" i="27"/>
  <c r="Z61" i="29"/>
  <c r="Z66" i="29" s="1"/>
  <c r="Y19" i="21" s="1"/>
  <c r="K61" i="29"/>
  <c r="K66" i="29" s="1"/>
  <c r="J19" i="21" s="1"/>
  <c r="N61" i="29"/>
  <c r="AD61" i="29"/>
  <c r="P61" i="29"/>
  <c r="N32" i="27"/>
  <c r="M61" i="21" s="1"/>
  <c r="O66" i="27"/>
  <c r="N63" i="21" s="1"/>
  <c r="AH104" i="27"/>
  <c r="AH56" i="27" s="1"/>
  <c r="AH61" i="27" s="1"/>
  <c r="AG56" i="27"/>
  <c r="AG61" i="27" s="1"/>
  <c r="P90" i="27"/>
  <c r="O6" i="27"/>
  <c r="O11" i="27" s="1"/>
  <c r="P96" i="27"/>
  <c r="O24" i="27"/>
  <c r="O29" i="27" s="1"/>
  <c r="N18" i="16" s="1"/>
  <c r="Q97" i="27"/>
  <c r="P25" i="27"/>
  <c r="P30" i="27" s="1"/>
  <c r="AF97" i="27"/>
  <c r="AE25" i="27"/>
  <c r="AE30" i="27" s="1"/>
  <c r="AF105" i="27"/>
  <c r="AE57" i="27"/>
  <c r="AE62" i="27" s="1"/>
  <c r="P91" i="27"/>
  <c r="O7" i="27"/>
  <c r="O12" i="27" s="1"/>
  <c r="AF107" i="27"/>
  <c r="AE59" i="27"/>
  <c r="AE64" i="27" s="1"/>
  <c r="AE87" i="29" s="1"/>
  <c r="AF91" i="27"/>
  <c r="AE7" i="27"/>
  <c r="AE12" i="27" s="1"/>
  <c r="Q106" i="27"/>
  <c r="P58" i="27"/>
  <c r="P63" i="27" s="1"/>
  <c r="R102" i="27"/>
  <c r="Q42" i="27"/>
  <c r="P101" i="27"/>
  <c r="O41" i="27"/>
  <c r="AF96" i="27"/>
  <c r="AE24" i="27"/>
  <c r="AE29" i="27" s="1"/>
  <c r="AE40" i="29" s="1"/>
  <c r="Q111" i="27"/>
  <c r="P75" i="27"/>
  <c r="P80" i="27" s="1"/>
  <c r="AG92" i="27"/>
  <c r="AF8" i="27"/>
  <c r="AF13" i="27" s="1"/>
  <c r="R112" i="27"/>
  <c r="Q76" i="27"/>
  <c r="Q81" i="27" s="1"/>
  <c r="Q110" i="29" s="1"/>
  <c r="AF101" i="27"/>
  <c r="AE41" i="27"/>
  <c r="AG99" i="27"/>
  <c r="AF39" i="27"/>
  <c r="AF130" i="27" s="1"/>
  <c r="AG102" i="27"/>
  <c r="AF42" i="27"/>
  <c r="R89" i="27"/>
  <c r="Q5" i="27"/>
  <c r="Q10" i="27" s="1"/>
  <c r="N15" i="27"/>
  <c r="M60" i="21" s="1"/>
  <c r="AD15" i="27"/>
  <c r="AC60" i="21" s="1"/>
  <c r="D51" i="17"/>
  <c r="E61" i="29"/>
  <c r="E66" i="29" s="1"/>
  <c r="D19" i="21" s="1"/>
  <c r="O61" i="29"/>
  <c r="U144" i="28"/>
  <c r="T103" i="28"/>
  <c r="S116" i="28"/>
  <c r="S108" i="28"/>
  <c r="T89" i="26"/>
  <c r="S5" i="26"/>
  <c r="S10" i="26" s="1"/>
  <c r="E15" i="29"/>
  <c r="D6" i="10" s="1"/>
  <c r="AB89" i="29"/>
  <c r="AA20" i="21" s="1"/>
  <c r="X66" i="29"/>
  <c r="W19" i="21" s="1"/>
  <c r="L89" i="29"/>
  <c r="K20" i="21" s="1"/>
  <c r="AA89" i="29"/>
  <c r="Z20" i="21" s="1"/>
  <c r="Z43" i="29"/>
  <c r="Y18" i="21" s="1"/>
  <c r="AB43" i="29"/>
  <c r="AA18" i="21" s="1"/>
  <c r="X43" i="29"/>
  <c r="W18" i="21" s="1"/>
  <c r="W89" i="29"/>
  <c r="V20" i="21" s="1"/>
  <c r="G43" i="29"/>
  <c r="F18" i="21" s="1"/>
  <c r="AC15" i="29"/>
  <c r="AB6" i="10" s="1"/>
  <c r="J43" i="29"/>
  <c r="I18" i="21" s="1"/>
  <c r="F89" i="29"/>
  <c r="E20" i="21" s="1"/>
  <c r="I89" i="29"/>
  <c r="H20" i="21" s="1"/>
  <c r="Y89" i="29"/>
  <c r="X20" i="21" s="1"/>
  <c r="I112" i="29"/>
  <c r="H23" i="10" s="1"/>
  <c r="K89" i="29"/>
  <c r="J20" i="21" s="1"/>
  <c r="F112" i="29"/>
  <c r="E21" i="21" s="1"/>
  <c r="F43" i="29"/>
  <c r="E18" i="21" s="1"/>
  <c r="X112" i="29"/>
  <c r="W21" i="21" s="1"/>
  <c r="H89" i="29"/>
  <c r="G20" i="21" s="1"/>
  <c r="Z89" i="29"/>
  <c r="Y20" i="21" s="1"/>
  <c r="AC66" i="29"/>
  <c r="AB19" i="21" s="1"/>
  <c r="E20" i="18"/>
  <c r="F49" i="27"/>
  <c r="E62" i="21" s="1"/>
  <c r="J16" i="23"/>
  <c r="K49" i="27"/>
  <c r="J62" i="21" s="1"/>
  <c r="AA21" i="21"/>
  <c r="D16" i="23"/>
  <c r="E49" i="27"/>
  <c r="D62" i="21" s="1"/>
  <c r="D37" i="17"/>
  <c r="M15" i="29"/>
  <c r="L6" i="10" s="1"/>
  <c r="J49" i="27"/>
  <c r="I62" i="21" s="1"/>
  <c r="J66" i="29"/>
  <c r="I19" i="21" s="1"/>
  <c r="Y24" i="18"/>
  <c r="Z49" i="27"/>
  <c r="Y62" i="21" s="1"/>
  <c r="F18" i="18"/>
  <c r="G49" i="27"/>
  <c r="F62" i="21" s="1"/>
  <c r="G89" i="29"/>
  <c r="F20" i="21" s="1"/>
  <c r="E112" i="29"/>
  <c r="I43" i="29"/>
  <c r="H18" i="21" s="1"/>
  <c r="N89" i="29"/>
  <c r="M20" i="21" s="1"/>
  <c r="D65" i="17"/>
  <c r="L112" i="29"/>
  <c r="L66" i="29"/>
  <c r="K19" i="21" s="1"/>
  <c r="V22" i="18"/>
  <c r="W49" i="27"/>
  <c r="V62" i="21" s="1"/>
  <c r="I66" i="29"/>
  <c r="H19" i="21" s="1"/>
  <c r="AA112" i="29"/>
  <c r="W43" i="29"/>
  <c r="V18" i="21" s="1"/>
  <c r="G112" i="29"/>
  <c r="AC43" i="29"/>
  <c r="AB18" i="21" s="1"/>
  <c r="H43" i="29"/>
  <c r="G18" i="21" s="1"/>
  <c r="Z22" i="18"/>
  <c r="AA49" i="27"/>
  <c r="Z62" i="21" s="1"/>
  <c r="AB66" i="29"/>
  <c r="AA19" i="21" s="1"/>
  <c r="M112" i="29"/>
  <c r="K43" i="29"/>
  <c r="J18" i="21" s="1"/>
  <c r="H66" i="29"/>
  <c r="G19" i="21" s="1"/>
  <c r="X89" i="29"/>
  <c r="W20" i="21" s="1"/>
  <c r="L43" i="29"/>
  <c r="K18" i="21" s="1"/>
  <c r="Y66" i="29"/>
  <c r="X19" i="21" s="1"/>
  <c r="K112" i="29"/>
  <c r="E89" i="29"/>
  <c r="D20" i="21" s="1"/>
  <c r="E43" i="29"/>
  <c r="D18" i="21" s="1"/>
  <c r="AC89" i="29"/>
  <c r="AB20" i="21" s="1"/>
  <c r="Y43" i="29"/>
  <c r="X18" i="21" s="1"/>
  <c r="J15" i="29"/>
  <c r="I6" i="10" s="1"/>
  <c r="I15" i="29"/>
  <c r="H6" i="10" s="1"/>
  <c r="Y15" i="29"/>
  <c r="X17" i="21" s="1"/>
  <c r="H15" i="29"/>
  <c r="G6" i="10" s="1"/>
  <c r="X15" i="29"/>
  <c r="W17" i="21" s="1"/>
  <c r="K15" i="29"/>
  <c r="J16" i="21" s="1"/>
  <c r="AA15" i="29"/>
  <c r="Z6" i="10" s="1"/>
  <c r="Z15" i="29"/>
  <c r="Y16" i="21" s="1"/>
  <c r="L15" i="29"/>
  <c r="K16" i="21" s="1"/>
  <c r="AB15" i="29"/>
  <c r="AA6" i="10" s="1"/>
  <c r="G59" i="21"/>
  <c r="G60" i="21"/>
  <c r="G15" i="23"/>
  <c r="G24" i="18"/>
  <c r="G18" i="18"/>
  <c r="G16" i="23"/>
  <c r="G23" i="18"/>
  <c r="G20" i="18"/>
  <c r="G14" i="23"/>
  <c r="G22" i="18"/>
  <c r="W59" i="21"/>
  <c r="W60" i="21"/>
  <c r="W15" i="23"/>
  <c r="W24" i="18"/>
  <c r="W18" i="18"/>
  <c r="W20" i="18"/>
  <c r="W14" i="23"/>
  <c r="W22" i="18"/>
  <c r="W16" i="23"/>
  <c r="W23" i="18"/>
  <c r="F59" i="21"/>
  <c r="F60" i="21"/>
  <c r="Z59" i="21"/>
  <c r="Z60" i="21"/>
  <c r="L14" i="23"/>
  <c r="L20" i="18"/>
  <c r="L15" i="23"/>
  <c r="L24" i="18"/>
  <c r="L18" i="18"/>
  <c r="L22" i="18"/>
  <c r="L16" i="23"/>
  <c r="L23" i="18"/>
  <c r="I60" i="21"/>
  <c r="I59" i="21"/>
  <c r="Y60" i="21"/>
  <c r="Y59" i="21"/>
  <c r="F15" i="29"/>
  <c r="W15" i="29"/>
  <c r="K59" i="21"/>
  <c r="K60" i="21"/>
  <c r="K15" i="23"/>
  <c r="K16" i="23"/>
  <c r="K23" i="18"/>
  <c r="K20" i="18"/>
  <c r="K14" i="23"/>
  <c r="K22" i="18"/>
  <c r="K24" i="18"/>
  <c r="K18" i="18"/>
  <c r="AA59" i="21"/>
  <c r="AA60" i="21"/>
  <c r="AA15" i="23"/>
  <c r="AA16" i="23"/>
  <c r="AA23" i="18"/>
  <c r="AA20" i="18"/>
  <c r="AA18" i="18"/>
  <c r="AA14" i="23"/>
  <c r="AA22" i="18"/>
  <c r="AA24" i="18"/>
  <c r="V59" i="21"/>
  <c r="V60" i="21"/>
  <c r="H59" i="21"/>
  <c r="H60" i="21"/>
  <c r="X59" i="21"/>
  <c r="X60" i="21"/>
  <c r="J59" i="21"/>
  <c r="J60" i="21"/>
  <c r="D60" i="21"/>
  <c r="D59" i="21"/>
  <c r="L59" i="21"/>
  <c r="L60" i="21"/>
  <c r="AB59" i="21"/>
  <c r="AB60" i="21"/>
  <c r="G15" i="29"/>
  <c r="H14" i="23"/>
  <c r="H20" i="18"/>
  <c r="H22" i="18"/>
  <c r="H15" i="23"/>
  <c r="H24" i="18"/>
  <c r="H18" i="18"/>
  <c r="H16" i="23"/>
  <c r="H23" i="18"/>
  <c r="X14" i="23"/>
  <c r="X20" i="18"/>
  <c r="X22" i="18"/>
  <c r="X15" i="23"/>
  <c r="X24" i="18"/>
  <c r="X18" i="18"/>
  <c r="X16" i="23"/>
  <c r="X23" i="18"/>
  <c r="E60" i="21"/>
  <c r="E59" i="21"/>
  <c r="D59" i="17"/>
  <c r="AF32" i="26"/>
  <c r="AE50" i="21" s="1"/>
  <c r="AB32" i="26"/>
  <c r="AA50" i="21" s="1"/>
  <c r="X32" i="26"/>
  <c r="W50" i="21" s="1"/>
  <c r="P32" i="26"/>
  <c r="O50" i="21" s="1"/>
  <c r="L32" i="26"/>
  <c r="K50" i="21" s="1"/>
  <c r="H32" i="26"/>
  <c r="G50" i="21" s="1"/>
  <c r="AH32" i="26"/>
  <c r="AG50" i="21" s="1"/>
  <c r="AD32" i="26"/>
  <c r="AC50" i="21" s="1"/>
  <c r="Z32" i="26"/>
  <c r="Y50" i="21" s="1"/>
  <c r="R32" i="26"/>
  <c r="Q50" i="21" s="1"/>
  <c r="N32" i="26"/>
  <c r="M50" i="21" s="1"/>
  <c r="J32" i="26"/>
  <c r="I50" i="21" s="1"/>
  <c r="F32" i="26"/>
  <c r="E50" i="21" s="1"/>
  <c r="AE32" i="26"/>
  <c r="AD50" i="21" s="1"/>
  <c r="AA32" i="26"/>
  <c r="Z50" i="21" s="1"/>
  <c r="W32" i="26"/>
  <c r="V50" i="21" s="1"/>
  <c r="O32" i="26"/>
  <c r="N50" i="21" s="1"/>
  <c r="K32" i="26"/>
  <c r="J50" i="21" s="1"/>
  <c r="G32" i="26"/>
  <c r="F50" i="21" s="1"/>
  <c r="E32" i="26"/>
  <c r="D50" i="21" s="1"/>
  <c r="AG32" i="26"/>
  <c r="AF50" i="21" s="1"/>
  <c r="AC32" i="26"/>
  <c r="AB50" i="21" s="1"/>
  <c r="Y32" i="26"/>
  <c r="X50" i="21" s="1"/>
  <c r="Q32" i="26"/>
  <c r="P50" i="21" s="1"/>
  <c r="M32" i="26"/>
  <c r="L50" i="21" s="1"/>
  <c r="I32" i="26"/>
  <c r="H50" i="21" s="1"/>
  <c r="AH44" i="26"/>
  <c r="Z66" i="26"/>
  <c r="Y52" i="21" s="1"/>
  <c r="J66" i="26"/>
  <c r="I52" i="21" s="1"/>
  <c r="F66" i="26"/>
  <c r="E52" i="21" s="1"/>
  <c r="AD83" i="26"/>
  <c r="AC53" i="21" s="1"/>
  <c r="R83" i="26"/>
  <c r="Q53" i="21" s="1"/>
  <c r="F83" i="26"/>
  <c r="E53" i="21" s="1"/>
  <c r="E44" i="26"/>
  <c r="AG44" i="26"/>
  <c r="AC44" i="26"/>
  <c r="Y44" i="26"/>
  <c r="X44" i="17" s="1"/>
  <c r="Q44" i="26"/>
  <c r="M44" i="26"/>
  <c r="I44" i="26"/>
  <c r="E66" i="26"/>
  <c r="D52" i="21" s="1"/>
  <c r="AC66" i="26"/>
  <c r="AB52" i="21" s="1"/>
  <c r="Y66" i="26"/>
  <c r="X52" i="21" s="1"/>
  <c r="Q66" i="26"/>
  <c r="P52" i="21" s="1"/>
  <c r="M66" i="26"/>
  <c r="L52" i="21" s="1"/>
  <c r="I66" i="26"/>
  <c r="H52" i="21" s="1"/>
  <c r="E83" i="26"/>
  <c r="D53" i="21" s="1"/>
  <c r="AG83" i="26"/>
  <c r="AF53" i="21" s="1"/>
  <c r="AC83" i="26"/>
  <c r="AB53" i="21" s="1"/>
  <c r="Y83" i="26"/>
  <c r="X53" i="21" s="1"/>
  <c r="Q83" i="26"/>
  <c r="P53" i="21" s="1"/>
  <c r="M83" i="26"/>
  <c r="L53" i="21" s="1"/>
  <c r="I83" i="26"/>
  <c r="H53" i="21" s="1"/>
  <c r="D60" i="17"/>
  <c r="Z44" i="26"/>
  <c r="R44" i="26"/>
  <c r="J44" i="26"/>
  <c r="I30" i="17" s="1"/>
  <c r="Z83" i="26"/>
  <c r="Y53" i="21" s="1"/>
  <c r="N83" i="26"/>
  <c r="M53" i="21" s="1"/>
  <c r="AF44" i="26"/>
  <c r="AB44" i="26"/>
  <c r="X44" i="26"/>
  <c r="W44" i="17" s="1"/>
  <c r="P44" i="26"/>
  <c r="O44" i="17" s="1"/>
  <c r="L44" i="26"/>
  <c r="H44" i="26"/>
  <c r="G58" i="17" s="1"/>
  <c r="AF66" i="26"/>
  <c r="AE52" i="21" s="1"/>
  <c r="AB66" i="26"/>
  <c r="AA52" i="21" s="1"/>
  <c r="X66" i="26"/>
  <c r="W52" i="21" s="1"/>
  <c r="P66" i="26"/>
  <c r="O52" i="21" s="1"/>
  <c r="L66" i="26"/>
  <c r="K52" i="21" s="1"/>
  <c r="H66" i="26"/>
  <c r="G52" i="21" s="1"/>
  <c r="AF83" i="26"/>
  <c r="AE53" i="21" s="1"/>
  <c r="AB83" i="26"/>
  <c r="AA53" i="21" s="1"/>
  <c r="X83" i="26"/>
  <c r="W53" i="21" s="1"/>
  <c r="P83" i="26"/>
  <c r="O53" i="21" s="1"/>
  <c r="L83" i="26"/>
  <c r="K53" i="21" s="1"/>
  <c r="H83" i="26"/>
  <c r="G53" i="21" s="1"/>
  <c r="D61" i="17"/>
  <c r="AD44" i="26"/>
  <c r="AC44" i="17" s="1"/>
  <c r="N44" i="26"/>
  <c r="M30" i="17" s="1"/>
  <c r="F44" i="26"/>
  <c r="AD66" i="26"/>
  <c r="AC52" i="21" s="1"/>
  <c r="N66" i="26"/>
  <c r="M52" i="21" s="1"/>
  <c r="J83" i="26"/>
  <c r="I53" i="21" s="1"/>
  <c r="AE44" i="26"/>
  <c r="AD58" i="17" s="1"/>
  <c r="AA44" i="26"/>
  <c r="W44" i="26"/>
  <c r="V44" i="17" s="1"/>
  <c r="O44" i="26"/>
  <c r="K44" i="26"/>
  <c r="G44" i="26"/>
  <c r="F30" i="17" s="1"/>
  <c r="AE66" i="26"/>
  <c r="AD52" i="21" s="1"/>
  <c r="AA66" i="26"/>
  <c r="Z52" i="21" s="1"/>
  <c r="W66" i="26"/>
  <c r="V52" i="21" s="1"/>
  <c r="O66" i="26"/>
  <c r="N52" i="21" s="1"/>
  <c r="K66" i="26"/>
  <c r="J52" i="21" s="1"/>
  <c r="G66" i="26"/>
  <c r="F52" i="21" s="1"/>
  <c r="AE83" i="26"/>
  <c r="AD53" i="21" s="1"/>
  <c r="AA83" i="26"/>
  <c r="Z53" i="21" s="1"/>
  <c r="W83" i="26"/>
  <c r="V53" i="21" s="1"/>
  <c r="S83" i="26"/>
  <c r="R53" i="21" s="1"/>
  <c r="O83" i="26"/>
  <c r="N53" i="21" s="1"/>
  <c r="K83" i="26"/>
  <c r="J53" i="21" s="1"/>
  <c r="G83" i="26"/>
  <c r="F53" i="21" s="1"/>
  <c r="O15" i="28"/>
  <c r="N5" i="21" s="1"/>
  <c r="AE15" i="28"/>
  <c r="AD5" i="21" s="1"/>
  <c r="E15" i="28"/>
  <c r="D6" i="21" s="1"/>
  <c r="J15" i="28"/>
  <c r="I5" i="21" s="1"/>
  <c r="Z15" i="28"/>
  <c r="Y6" i="21" s="1"/>
  <c r="I49" i="21"/>
  <c r="I48" i="21"/>
  <c r="Q49" i="21"/>
  <c r="Y49" i="21"/>
  <c r="Y48" i="21"/>
  <c r="F48" i="21"/>
  <c r="F49" i="21"/>
  <c r="N48" i="21"/>
  <c r="N49" i="21"/>
  <c r="V48" i="21"/>
  <c r="V49" i="21"/>
  <c r="AD48" i="21"/>
  <c r="AD49" i="21"/>
  <c r="H15" i="28"/>
  <c r="X15" i="28"/>
  <c r="L48" i="21"/>
  <c r="L49" i="21"/>
  <c r="AB48" i="21"/>
  <c r="AB49" i="21"/>
  <c r="N15" i="28"/>
  <c r="AD15" i="28"/>
  <c r="L15" i="28"/>
  <c r="AB15" i="28"/>
  <c r="K48" i="21"/>
  <c r="K49" i="21"/>
  <c r="AA48" i="21"/>
  <c r="AA49" i="21"/>
  <c r="I15" i="28"/>
  <c r="Y15" i="28"/>
  <c r="E49" i="21"/>
  <c r="E48" i="21"/>
  <c r="M49" i="21"/>
  <c r="M48" i="21"/>
  <c r="AC49" i="21"/>
  <c r="AC48" i="21"/>
  <c r="G15" i="28"/>
  <c r="W15" i="28"/>
  <c r="J48" i="21"/>
  <c r="J49" i="21"/>
  <c r="Z48" i="21"/>
  <c r="Z49" i="21"/>
  <c r="D49" i="21"/>
  <c r="D48" i="21"/>
  <c r="P15" i="28"/>
  <c r="M15" i="28"/>
  <c r="AC15" i="28"/>
  <c r="H48" i="21"/>
  <c r="H49" i="21"/>
  <c r="P48" i="21"/>
  <c r="P49" i="21"/>
  <c r="X48" i="21"/>
  <c r="X49" i="21"/>
  <c r="F15" i="28"/>
  <c r="K15" i="28"/>
  <c r="AA15" i="28"/>
  <c r="G48" i="21"/>
  <c r="G49" i="21"/>
  <c r="O48" i="21"/>
  <c r="O49" i="21"/>
  <c r="W48" i="21"/>
  <c r="W49" i="21"/>
  <c r="AE49" i="21"/>
  <c r="Q15" i="28"/>
  <c r="AF48" i="21" l="1"/>
  <c r="AG10" i="16"/>
  <c r="N146" i="26"/>
  <c r="M5" i="4" s="1"/>
  <c r="K146" i="26"/>
  <c r="J5" i="4" s="1"/>
  <c r="AD146" i="26"/>
  <c r="AC5" i="4" s="1"/>
  <c r="Y146" i="26"/>
  <c r="X5" i="4" s="1"/>
  <c r="O146" i="26"/>
  <c r="N5" i="4" s="1"/>
  <c r="F58" i="17"/>
  <c r="F62" i="17" s="1"/>
  <c r="V30" i="17"/>
  <c r="V34" i="17" s="1"/>
  <c r="AC30" i="17"/>
  <c r="AC34" i="17" s="1"/>
  <c r="AG46" i="17"/>
  <c r="AG49" i="21"/>
  <c r="AG48" i="21"/>
  <c r="AG5" i="16"/>
  <c r="AG6" i="16"/>
  <c r="V21" i="21"/>
  <c r="G23" i="10"/>
  <c r="X23" i="10"/>
  <c r="O89" i="29"/>
  <c r="N20" i="21" s="1"/>
  <c r="M59" i="21"/>
  <c r="Y23" i="10"/>
  <c r="O40" i="17"/>
  <c r="AD49" i="27"/>
  <c r="AC62" i="21" s="1"/>
  <c r="AC53" i="17"/>
  <c r="AD68" i="17"/>
  <c r="AD15" i="29"/>
  <c r="AC6" i="10" s="1"/>
  <c r="O54" i="17"/>
  <c r="R139" i="26"/>
  <c r="R143" i="26" s="1"/>
  <c r="R86" i="28"/>
  <c r="S12" i="28"/>
  <c r="Q146" i="26"/>
  <c r="P5" i="4" s="1"/>
  <c r="AG146" i="26"/>
  <c r="AF5" i="4" s="1"/>
  <c r="E146" i="26"/>
  <c r="D5" i="4" s="1"/>
  <c r="Q46" i="17"/>
  <c r="Z146" i="26"/>
  <c r="Y5" i="4" s="1"/>
  <c r="T106" i="26"/>
  <c r="S58" i="26"/>
  <c r="S63" i="26" s="1"/>
  <c r="R46" i="17" s="1"/>
  <c r="P146" i="26"/>
  <c r="O5" i="4" s="1"/>
  <c r="AF146" i="26"/>
  <c r="AE5" i="4" s="1"/>
  <c r="J146" i="26"/>
  <c r="I5" i="4" s="1"/>
  <c r="G146" i="26"/>
  <c r="F5" i="4" s="1"/>
  <c r="AB23" i="18"/>
  <c r="N49" i="27"/>
  <c r="M62" i="21" s="1"/>
  <c r="I23" i="10"/>
  <c r="U91" i="26"/>
  <c r="T7" i="26"/>
  <c r="T12" i="26" s="1"/>
  <c r="S140" i="26"/>
  <c r="S144" i="26" s="1"/>
  <c r="S109" i="28"/>
  <c r="S112" i="28" s="1"/>
  <c r="R10" i="21" s="1"/>
  <c r="I146" i="26"/>
  <c r="H5" i="4" s="1"/>
  <c r="Q60" i="17"/>
  <c r="AH138" i="26"/>
  <c r="AH142" i="26" s="1"/>
  <c r="AH146" i="26" s="1"/>
  <c r="AG5" i="4" s="1"/>
  <c r="AH63" i="28"/>
  <c r="AH66" i="28" s="1"/>
  <c r="AG8" i="21" s="1"/>
  <c r="W146" i="26"/>
  <c r="V5" i="4" s="1"/>
  <c r="AA146" i="26"/>
  <c r="Z5" i="4" s="1"/>
  <c r="M67" i="17"/>
  <c r="S46" i="26"/>
  <c r="R32" i="17" s="1"/>
  <c r="L146" i="26"/>
  <c r="K5" i="4" s="1"/>
  <c r="U101" i="26"/>
  <c r="T41" i="26"/>
  <c r="AB15" i="23"/>
  <c r="AD89" i="29"/>
  <c r="AC20" i="21" s="1"/>
  <c r="U111" i="26"/>
  <c r="T75" i="26"/>
  <c r="T80" i="26" s="1"/>
  <c r="AC146" i="26"/>
  <c r="AB5" i="4" s="1"/>
  <c r="F146" i="26"/>
  <c r="E5" i="4" s="1"/>
  <c r="H146" i="26"/>
  <c r="G5" i="4" s="1"/>
  <c r="AB146" i="26"/>
  <c r="AA5" i="4" s="1"/>
  <c r="R146" i="26"/>
  <c r="Q5" i="4" s="1"/>
  <c r="AE146" i="26"/>
  <c r="AD5" i="4" s="1"/>
  <c r="AF16" i="24"/>
  <c r="AG85" i="28"/>
  <c r="Q16" i="24"/>
  <c r="R85" i="28"/>
  <c r="AB16" i="23"/>
  <c r="S45" i="26"/>
  <c r="Q13" i="24"/>
  <c r="R62" i="28"/>
  <c r="AH83" i="26"/>
  <c r="AG53" i="21" s="1"/>
  <c r="AC59" i="21"/>
  <c r="AB18" i="18"/>
  <c r="AB14" i="23"/>
  <c r="R7" i="24"/>
  <c r="S11" i="28"/>
  <c r="U95" i="26"/>
  <c r="T23" i="26"/>
  <c r="T28" i="26" s="1"/>
  <c r="U100" i="26"/>
  <c r="T40" i="26"/>
  <c r="AG7" i="24"/>
  <c r="AG59" i="17"/>
  <c r="AG45" i="17"/>
  <c r="AG31" i="17"/>
  <c r="AH11" i="28"/>
  <c r="AH15" i="28" s="1"/>
  <c r="Q59" i="17"/>
  <c r="AH131" i="26"/>
  <c r="AD131" i="27"/>
  <c r="AD135" i="27" s="1"/>
  <c r="AC20" i="3" s="1"/>
  <c r="U110" i="26"/>
  <c r="T74" i="26"/>
  <c r="T79" i="26" s="1"/>
  <c r="S19" i="24" s="1"/>
  <c r="AB20" i="18"/>
  <c r="R10" i="24"/>
  <c r="S39" i="28"/>
  <c r="AF45" i="17"/>
  <c r="AF7" i="24"/>
  <c r="AF31" i="17"/>
  <c r="AF59" i="17"/>
  <c r="AG11" i="28"/>
  <c r="AG15" i="28" s="1"/>
  <c r="AF5" i="21" s="1"/>
  <c r="Q45" i="17"/>
  <c r="T105" i="26"/>
  <c r="S57" i="26"/>
  <c r="S62" i="26" s="1"/>
  <c r="R59" i="17" s="1"/>
  <c r="AB22" i="18"/>
  <c r="AB23" i="10"/>
  <c r="AF5" i="16"/>
  <c r="U90" i="26"/>
  <c r="T6" i="26"/>
  <c r="T11" i="26" s="1"/>
  <c r="AG131" i="26"/>
  <c r="R131" i="26"/>
  <c r="J8" i="16"/>
  <c r="K61" i="28"/>
  <c r="K66" i="28" s="1"/>
  <c r="J8" i="21" s="1"/>
  <c r="Z8" i="16"/>
  <c r="AA61" i="28"/>
  <c r="AA66" i="28" s="1"/>
  <c r="Z8" i="21" s="1"/>
  <c r="K8" i="16"/>
  <c r="L61" i="28"/>
  <c r="L66" i="28" s="1"/>
  <c r="K8" i="21" s="1"/>
  <c r="K58" i="17"/>
  <c r="K62" i="17" s="1"/>
  <c r="K30" i="17"/>
  <c r="K34" i="17" s="1"/>
  <c r="K44" i="17"/>
  <c r="K48" i="17" s="1"/>
  <c r="AA8" i="16"/>
  <c r="AB61" i="28"/>
  <c r="AA58" i="17"/>
  <c r="AA62" i="17" s="1"/>
  <c r="AA44" i="17"/>
  <c r="AA48" i="17" s="1"/>
  <c r="Q8" i="16"/>
  <c r="R61" i="28"/>
  <c r="R66" i="28" s="1"/>
  <c r="Q8" i="21" s="1"/>
  <c r="L8" i="16"/>
  <c r="M61" i="28"/>
  <c r="M66" i="28" s="1"/>
  <c r="L8" i="21" s="1"/>
  <c r="L30" i="17"/>
  <c r="L34" i="17" s="1"/>
  <c r="AB8" i="16"/>
  <c r="AC61" i="28"/>
  <c r="AB58" i="17"/>
  <c r="AB62" i="17" s="1"/>
  <c r="AB44" i="17"/>
  <c r="AB48" i="17" s="1"/>
  <c r="AG8" i="16"/>
  <c r="AH61" i="28"/>
  <c r="AF47" i="27"/>
  <c r="AF64" i="29" s="1"/>
  <c r="AE46" i="27"/>
  <c r="AE132" i="27"/>
  <c r="Q47" i="27"/>
  <c r="Q64" i="29" s="1"/>
  <c r="AD67" i="17"/>
  <c r="AD39" i="17"/>
  <c r="AD53" i="17"/>
  <c r="L58" i="17"/>
  <c r="L62" i="17" s="1"/>
  <c r="O62" i="29"/>
  <c r="N34" i="24"/>
  <c r="Q30" i="17"/>
  <c r="Q34" i="17" s="1"/>
  <c r="U99" i="26"/>
  <c r="T39" i="26"/>
  <c r="Q9" i="16"/>
  <c r="R84" i="28"/>
  <c r="R89" i="28" s="1"/>
  <c r="Q9" i="21" s="1"/>
  <c r="AD40" i="17"/>
  <c r="U109" i="26"/>
  <c r="T73" i="26"/>
  <c r="T78" i="26" s="1"/>
  <c r="N8" i="16"/>
  <c r="O61" i="28"/>
  <c r="O66" i="28" s="1"/>
  <c r="N8" i="21" s="1"/>
  <c r="AD8" i="16"/>
  <c r="AE61" i="28"/>
  <c r="E8" i="16"/>
  <c r="F61" i="28"/>
  <c r="F66" i="28" s="1"/>
  <c r="E8" i="21" s="1"/>
  <c r="O8" i="16"/>
  <c r="O7" i="23" s="1"/>
  <c r="P61" i="28"/>
  <c r="O58" i="17"/>
  <c r="O62" i="17" s="1"/>
  <c r="O30" i="17"/>
  <c r="O34" i="17" s="1"/>
  <c r="AE8" i="16"/>
  <c r="AF61" i="28"/>
  <c r="AE58" i="17"/>
  <c r="AE62" i="17" s="1"/>
  <c r="AE30" i="17"/>
  <c r="AE34" i="17" s="1"/>
  <c r="R66" i="26"/>
  <c r="Q52" i="21" s="1"/>
  <c r="Y8" i="16"/>
  <c r="Z61" i="28"/>
  <c r="P8" i="16"/>
  <c r="Q61" i="28"/>
  <c r="P58" i="17"/>
  <c r="P62" i="17" s="1"/>
  <c r="P44" i="17"/>
  <c r="P48" i="17" s="1"/>
  <c r="AF8" i="16"/>
  <c r="AG61" i="28"/>
  <c r="AG66" i="28" s="1"/>
  <c r="AF8" i="21" s="1"/>
  <c r="AE45" i="27"/>
  <c r="AD19" i="16" s="1"/>
  <c r="N40" i="24"/>
  <c r="N21" i="16"/>
  <c r="AD31" i="24"/>
  <c r="AD18" i="16"/>
  <c r="P45" i="27"/>
  <c r="P62" i="29" s="1"/>
  <c r="AE86" i="29"/>
  <c r="AE139" i="27"/>
  <c r="AE143" i="27" s="1"/>
  <c r="O37" i="24"/>
  <c r="O20" i="16"/>
  <c r="AE109" i="29"/>
  <c r="AE140" i="27"/>
  <c r="AE144" i="27" s="1"/>
  <c r="AE51" i="17"/>
  <c r="AE61" i="29"/>
  <c r="J58" i="17"/>
  <c r="J62" i="17" s="1"/>
  <c r="AD44" i="17"/>
  <c r="AD48" i="17" s="1"/>
  <c r="AD62" i="29"/>
  <c r="AC34" i="24"/>
  <c r="AC38" i="17"/>
  <c r="O68" i="17"/>
  <c r="AD65" i="17"/>
  <c r="N44" i="17"/>
  <c r="N48" i="17" s="1"/>
  <c r="Z44" i="17"/>
  <c r="Z48" i="17" s="1"/>
  <c r="Y58" i="17"/>
  <c r="Y62" i="17" s="1"/>
  <c r="AG130" i="26"/>
  <c r="AG61" i="26"/>
  <c r="AF58" i="17"/>
  <c r="T104" i="26"/>
  <c r="S56" i="26"/>
  <c r="S61" i="26" s="1"/>
  <c r="R44" i="17" s="1"/>
  <c r="R130" i="26"/>
  <c r="AD54" i="17"/>
  <c r="N30" i="17"/>
  <c r="N34" i="17" s="1"/>
  <c r="Z30" i="17"/>
  <c r="Z34" i="17" s="1"/>
  <c r="R8" i="16"/>
  <c r="S61" i="28"/>
  <c r="M8" i="16"/>
  <c r="N61" i="28"/>
  <c r="D44" i="17"/>
  <c r="D48" i="17" s="1"/>
  <c r="D6" i="17" s="1"/>
  <c r="D8" i="16"/>
  <c r="D7" i="18" s="1"/>
  <c r="E61" i="28"/>
  <c r="E66" i="28" s="1"/>
  <c r="D8" i="21" s="1"/>
  <c r="D30" i="17"/>
  <c r="X6" i="10"/>
  <c r="P37" i="17"/>
  <c r="P109" i="29"/>
  <c r="P140" i="27"/>
  <c r="P144" i="27" s="1"/>
  <c r="O46" i="27"/>
  <c r="O138" i="27" s="1"/>
  <c r="O142" i="27" s="1"/>
  <c r="O146" i="27" s="1"/>
  <c r="N13" i="4" s="1"/>
  <c r="O132" i="27"/>
  <c r="P86" i="29"/>
  <c r="P139" i="27"/>
  <c r="P143" i="27" s="1"/>
  <c r="AD37" i="24"/>
  <c r="AD20" i="16"/>
  <c r="N28" i="24"/>
  <c r="N66" i="17"/>
  <c r="N38" i="17"/>
  <c r="N52" i="17"/>
  <c r="N16" i="16"/>
  <c r="N17" i="16"/>
  <c r="AE44" i="17"/>
  <c r="AE48" i="17" s="1"/>
  <c r="Z58" i="17"/>
  <c r="Z62" i="17" s="1"/>
  <c r="E30" i="17"/>
  <c r="Y30" i="17"/>
  <c r="Y34" i="17" s="1"/>
  <c r="AB30" i="17"/>
  <c r="AB34" i="17" s="1"/>
  <c r="AC66" i="17"/>
  <c r="AD17" i="16"/>
  <c r="AD37" i="17"/>
  <c r="Q44" i="17"/>
  <c r="J30" i="17"/>
  <c r="J34" i="17" s="1"/>
  <c r="R7" i="16"/>
  <c r="S38" i="28"/>
  <c r="M58" i="17"/>
  <c r="M62" i="17" s="1"/>
  <c r="L44" i="17"/>
  <c r="L48" i="17" s="1"/>
  <c r="AH130" i="26"/>
  <c r="AH135" i="26" s="1"/>
  <c r="AG8" i="3" s="1"/>
  <c r="AH61" i="26"/>
  <c r="N58" i="17"/>
  <c r="N62" i="17" s="1"/>
  <c r="AD63" i="29"/>
  <c r="AD138" i="27"/>
  <c r="AD142" i="27" s="1"/>
  <c r="AD146" i="27" s="1"/>
  <c r="AC13" i="4" s="1"/>
  <c r="N63" i="29"/>
  <c r="N66" i="29" s="1"/>
  <c r="M19" i="21" s="1"/>
  <c r="N138" i="27"/>
  <c r="N142" i="27" s="1"/>
  <c r="N146" i="27" s="1"/>
  <c r="M13" i="4" s="1"/>
  <c r="F8" i="16"/>
  <c r="F10" i="18" s="1"/>
  <c r="G61" i="28"/>
  <c r="G66" i="28" s="1"/>
  <c r="F8" i="21" s="1"/>
  <c r="V8" i="16"/>
  <c r="W61" i="28"/>
  <c r="W66" i="28" s="1"/>
  <c r="V8" i="21" s="1"/>
  <c r="AC8" i="16"/>
  <c r="AD61" i="28"/>
  <c r="AC58" i="17"/>
  <c r="AC62" i="17" s="1"/>
  <c r="G8" i="16"/>
  <c r="H61" i="28"/>
  <c r="H66" i="28" s="1"/>
  <c r="G8" i="21" s="1"/>
  <c r="G30" i="17"/>
  <c r="G34" i="17" s="1"/>
  <c r="G44" i="17"/>
  <c r="G48" i="17" s="1"/>
  <c r="W8" i="16"/>
  <c r="X61" i="28"/>
  <c r="W58" i="17"/>
  <c r="W62" i="17" s="1"/>
  <c r="W30" i="17"/>
  <c r="W34" i="17" s="1"/>
  <c r="I8" i="16"/>
  <c r="J61" i="28"/>
  <c r="J66" i="28" s="1"/>
  <c r="I8" i="21" s="1"/>
  <c r="I44" i="17"/>
  <c r="I48" i="17" s="1"/>
  <c r="H8" i="16"/>
  <c r="I61" i="28"/>
  <c r="H58" i="17"/>
  <c r="H62" i="17" s="1"/>
  <c r="H44" i="17"/>
  <c r="H48" i="17" s="1"/>
  <c r="X8" i="16"/>
  <c r="Y61" i="28"/>
  <c r="X30" i="17"/>
  <c r="X34" i="17" s="1"/>
  <c r="R30" i="17"/>
  <c r="R6" i="16"/>
  <c r="R5" i="16"/>
  <c r="S10" i="28"/>
  <c r="S15" i="28" s="1"/>
  <c r="R5" i="10" s="1"/>
  <c r="AD28" i="24"/>
  <c r="O31" i="24"/>
  <c r="AC40" i="24"/>
  <c r="AC21" i="16"/>
  <c r="AA30" i="17"/>
  <c r="AA34" i="17" s="1"/>
  <c r="V58" i="17"/>
  <c r="V62" i="17" s="1"/>
  <c r="P30" i="17"/>
  <c r="P34" i="17" s="1"/>
  <c r="X58" i="17"/>
  <c r="X62" i="17" s="1"/>
  <c r="N135" i="27"/>
  <c r="M20" i="3" s="1"/>
  <c r="AC52" i="17"/>
  <c r="O131" i="27"/>
  <c r="AD16" i="16"/>
  <c r="Q58" i="17"/>
  <c r="F44" i="17"/>
  <c r="F48" i="17" s="1"/>
  <c r="U94" i="26"/>
  <c r="T22" i="26"/>
  <c r="T27" i="26" s="1"/>
  <c r="E58" i="17"/>
  <c r="E62" i="17" s="1"/>
  <c r="AC19" i="16"/>
  <c r="J44" i="17"/>
  <c r="J48" i="17" s="1"/>
  <c r="AD30" i="17"/>
  <c r="AD34" i="17" s="1"/>
  <c r="E44" i="17"/>
  <c r="Y44" i="17"/>
  <c r="Y48" i="17" s="1"/>
  <c r="P133" i="27"/>
  <c r="AC39" i="17"/>
  <c r="M39" i="17"/>
  <c r="R10" i="16"/>
  <c r="S107" i="28"/>
  <c r="M19" i="16"/>
  <c r="M24" i="18" s="1"/>
  <c r="AH102" i="27"/>
  <c r="AH42" i="27" s="1"/>
  <c r="AG42" i="27"/>
  <c r="AG101" i="27"/>
  <c r="AF41" i="27"/>
  <c r="AH92" i="27"/>
  <c r="AH8" i="27" s="1"/>
  <c r="AH13" i="27" s="1"/>
  <c r="AG8" i="27"/>
  <c r="AG13" i="27" s="1"/>
  <c r="AG96" i="27"/>
  <c r="AF24" i="27"/>
  <c r="AF29" i="27" s="1"/>
  <c r="AF40" i="29" s="1"/>
  <c r="S102" i="27"/>
  <c r="R42" i="27"/>
  <c r="AG91" i="27"/>
  <c r="AF7" i="27"/>
  <c r="AF12" i="27" s="1"/>
  <c r="Q91" i="27"/>
  <c r="P7" i="27"/>
  <c r="P12" i="27" s="1"/>
  <c r="AG97" i="27"/>
  <c r="AF25" i="27"/>
  <c r="AF30" i="27" s="1"/>
  <c r="AF41" i="29" s="1"/>
  <c r="Q96" i="27"/>
  <c r="P24" i="27"/>
  <c r="P29" i="27" s="1"/>
  <c r="P40" i="29" s="1"/>
  <c r="AH84" i="29"/>
  <c r="AF107" i="29"/>
  <c r="AE11" i="29"/>
  <c r="AE15" i="27"/>
  <c r="R84" i="29"/>
  <c r="R38" i="29"/>
  <c r="R107" i="29"/>
  <c r="P39" i="29"/>
  <c r="P32" i="27"/>
  <c r="O61" i="21" s="1"/>
  <c r="Q44" i="27"/>
  <c r="P65" i="17" s="1"/>
  <c r="Q13" i="29"/>
  <c r="AD108" i="29"/>
  <c r="AD112" i="29" s="1"/>
  <c r="AC21" i="21" s="1"/>
  <c r="AD83" i="27"/>
  <c r="AC64" i="21" s="1"/>
  <c r="Q10" i="29"/>
  <c r="AF44" i="27"/>
  <c r="AE85" i="29"/>
  <c r="AE66" i="27"/>
  <c r="AD63" i="21" s="1"/>
  <c r="P41" i="29"/>
  <c r="O11" i="29"/>
  <c r="O15" i="27"/>
  <c r="AH109" i="27"/>
  <c r="AH73" i="27" s="1"/>
  <c r="AH78" i="27" s="1"/>
  <c r="AG73" i="27"/>
  <c r="AG78" i="27" s="1"/>
  <c r="AG90" i="27"/>
  <c r="AF6" i="27"/>
  <c r="AF11" i="27" s="1"/>
  <c r="T104" i="27"/>
  <c r="S56" i="27"/>
  <c r="S61" i="27" s="1"/>
  <c r="T94" i="27"/>
  <c r="S22" i="27"/>
  <c r="S27" i="27" s="1"/>
  <c r="T109" i="27"/>
  <c r="S73" i="27"/>
  <c r="S78" i="27" s="1"/>
  <c r="R95" i="27"/>
  <c r="Q23" i="27"/>
  <c r="Q28" i="27" s="1"/>
  <c r="S99" i="27"/>
  <c r="R39" i="27"/>
  <c r="R130" i="27" s="1"/>
  <c r="S92" i="27"/>
  <c r="R8" i="27"/>
  <c r="R13" i="27" s="1"/>
  <c r="AF110" i="27"/>
  <c r="AE74" i="27"/>
  <c r="AE79" i="27" s="1"/>
  <c r="AG112" i="27"/>
  <c r="AF76" i="27"/>
  <c r="AF81" i="27" s="1"/>
  <c r="AF110" i="29" s="1"/>
  <c r="S89" i="27"/>
  <c r="R5" i="27"/>
  <c r="R10" i="27" s="1"/>
  <c r="AH99" i="27"/>
  <c r="AH39" i="27" s="1"/>
  <c r="AG39" i="27"/>
  <c r="S112" i="27"/>
  <c r="R76" i="27"/>
  <c r="R81" i="27" s="1"/>
  <c r="R110" i="29" s="1"/>
  <c r="R111" i="27"/>
  <c r="Q75" i="27"/>
  <c r="Q80" i="27" s="1"/>
  <c r="Q101" i="27"/>
  <c r="P41" i="27"/>
  <c r="R106" i="27"/>
  <c r="Q58" i="27"/>
  <c r="Q63" i="27" s="1"/>
  <c r="AG107" i="27"/>
  <c r="AF59" i="27"/>
  <c r="AF64" i="27" s="1"/>
  <c r="AF87" i="29" s="1"/>
  <c r="AG105" i="27"/>
  <c r="AF57" i="27"/>
  <c r="AF62" i="27" s="1"/>
  <c r="R97" i="27"/>
  <c r="Q25" i="27"/>
  <c r="Q30" i="27" s="1"/>
  <c r="Q41" i="29" s="1"/>
  <c r="Q90" i="27"/>
  <c r="P6" i="27"/>
  <c r="P11" i="27" s="1"/>
  <c r="AE62" i="29"/>
  <c r="O108" i="29"/>
  <c r="O112" i="29" s="1"/>
  <c r="N23" i="10" s="1"/>
  <c r="O83" i="27"/>
  <c r="N64" i="21" s="1"/>
  <c r="AE39" i="29"/>
  <c r="AE32" i="27"/>
  <c r="AD61" i="21" s="1"/>
  <c r="P85" i="29"/>
  <c r="P66" i="27"/>
  <c r="O63" i="21" s="1"/>
  <c r="AG38" i="29"/>
  <c r="AF10" i="29"/>
  <c r="AF13" i="29"/>
  <c r="AE12" i="29"/>
  <c r="O12" i="29"/>
  <c r="AE41" i="29"/>
  <c r="O40" i="29"/>
  <c r="O43" i="29" s="1"/>
  <c r="N18" i="21" s="1"/>
  <c r="O32" i="27"/>
  <c r="N61" i="21" s="1"/>
  <c r="AG84" i="29"/>
  <c r="AG100" i="27"/>
  <c r="AF40" i="27"/>
  <c r="Q110" i="27"/>
  <c r="P74" i="27"/>
  <c r="P79" i="27" s="1"/>
  <c r="AG95" i="27"/>
  <c r="AF23" i="27"/>
  <c r="AF28" i="27" s="1"/>
  <c r="R100" i="27"/>
  <c r="Q40" i="27"/>
  <c r="AG106" i="27"/>
  <c r="AF58" i="27"/>
  <c r="AF63" i="27" s="1"/>
  <c r="R105" i="27"/>
  <c r="Q57" i="27"/>
  <c r="Q62" i="27" s="1"/>
  <c r="AG111" i="27"/>
  <c r="AF75" i="27"/>
  <c r="AF80" i="27" s="1"/>
  <c r="AH38" i="29"/>
  <c r="R107" i="27"/>
  <c r="Q59" i="27"/>
  <c r="Q64" i="27" s="1"/>
  <c r="Q87" i="29" s="1"/>
  <c r="AH89" i="27"/>
  <c r="AH5" i="27" s="1"/>
  <c r="AH10" i="27" s="1"/>
  <c r="AG5" i="27"/>
  <c r="AG10" i="27" s="1"/>
  <c r="V144" i="28"/>
  <c r="U103" i="28"/>
  <c r="T116" i="28"/>
  <c r="T108" i="28"/>
  <c r="S15" i="26"/>
  <c r="U89" i="26"/>
  <c r="T5" i="26"/>
  <c r="T10" i="26" s="1"/>
  <c r="D17" i="21"/>
  <c r="D16" i="21"/>
  <c r="V24" i="18"/>
  <c r="W23" i="10"/>
  <c r="I24" i="18"/>
  <c r="I17" i="21"/>
  <c r="Y20" i="18"/>
  <c r="Y16" i="23"/>
  <c r="D23" i="18"/>
  <c r="I15" i="23"/>
  <c r="Y18" i="18"/>
  <c r="I22" i="18"/>
  <c r="D14" i="23"/>
  <c r="Y15" i="23"/>
  <c r="I23" i="18"/>
  <c r="D15" i="23"/>
  <c r="D18" i="18"/>
  <c r="Y14" i="23"/>
  <c r="Y23" i="18"/>
  <c r="I20" i="18"/>
  <c r="I14" i="23"/>
  <c r="D20" i="18"/>
  <c r="D22" i="18"/>
  <c r="AB16" i="21"/>
  <c r="F14" i="23"/>
  <c r="Z16" i="23"/>
  <c r="F22" i="18"/>
  <c r="E22" i="18"/>
  <c r="J15" i="23"/>
  <c r="V15" i="23"/>
  <c r="J14" i="23"/>
  <c r="V23" i="18"/>
  <c r="AB17" i="21"/>
  <c r="J22" i="18"/>
  <c r="L16" i="21"/>
  <c r="J24" i="18"/>
  <c r="J23" i="18"/>
  <c r="V18" i="18"/>
  <c r="M18" i="18"/>
  <c r="K17" i="21"/>
  <c r="H21" i="21"/>
  <c r="J18" i="18"/>
  <c r="V20" i="18"/>
  <c r="V16" i="23"/>
  <c r="G16" i="21"/>
  <c r="E23" i="10"/>
  <c r="Z14" i="23"/>
  <c r="E23" i="18"/>
  <c r="Z20" i="18"/>
  <c r="E16" i="23"/>
  <c r="M23" i="18"/>
  <c r="Z23" i="18"/>
  <c r="E24" i="18"/>
  <c r="J20" i="18"/>
  <c r="Y22" i="18"/>
  <c r="I18" i="18"/>
  <c r="V14" i="23"/>
  <c r="D24" i="18"/>
  <c r="F20" i="18"/>
  <c r="F23" i="18"/>
  <c r="L17" i="21"/>
  <c r="Y6" i="10"/>
  <c r="J21" i="21"/>
  <c r="J23" i="10"/>
  <c r="L21" i="21"/>
  <c r="L23" i="10"/>
  <c r="M21" i="21"/>
  <c r="M23" i="10"/>
  <c r="K21" i="21"/>
  <c r="K23" i="10"/>
  <c r="Z16" i="21"/>
  <c r="Z24" i="18"/>
  <c r="Z18" i="18"/>
  <c r="E18" i="18"/>
  <c r="E14" i="23"/>
  <c r="F15" i="23"/>
  <c r="F16" i="23"/>
  <c r="M14" i="23"/>
  <c r="M16" i="21"/>
  <c r="H16" i="21"/>
  <c r="F21" i="21"/>
  <c r="F23" i="10"/>
  <c r="J6" i="10"/>
  <c r="Z15" i="23"/>
  <c r="E15" i="23"/>
  <c r="F24" i="18"/>
  <c r="AA16" i="21"/>
  <c r="Z21" i="21"/>
  <c r="Z23" i="10"/>
  <c r="D21" i="21"/>
  <c r="D23" i="10"/>
  <c r="H17" i="21"/>
  <c r="M6" i="10"/>
  <c r="G17" i="21"/>
  <c r="Z17" i="21"/>
  <c r="I16" i="21"/>
  <c r="Y17" i="21"/>
  <c r="W6" i="10"/>
  <c r="X16" i="21"/>
  <c r="W16" i="21"/>
  <c r="J17" i="21"/>
  <c r="AA17" i="21"/>
  <c r="K6" i="10"/>
  <c r="V16" i="21"/>
  <c r="V17" i="21"/>
  <c r="V6" i="10"/>
  <c r="E16" i="21"/>
  <c r="E17" i="21"/>
  <c r="E6" i="10"/>
  <c r="F6" i="10"/>
  <c r="F16" i="21"/>
  <c r="F17" i="21"/>
  <c r="C33" i="17"/>
  <c r="C61" i="17"/>
  <c r="C47" i="17"/>
  <c r="J112" i="28"/>
  <c r="I22" i="10" s="1"/>
  <c r="O43" i="28"/>
  <c r="N7" i="21" s="1"/>
  <c r="I112" i="28"/>
  <c r="H10" i="21" s="1"/>
  <c r="O112" i="28"/>
  <c r="N10" i="21" s="1"/>
  <c r="AE43" i="28"/>
  <c r="AD7" i="21" s="1"/>
  <c r="P112" i="28"/>
  <c r="O10" i="21" s="1"/>
  <c r="I34" i="17"/>
  <c r="G112" i="28"/>
  <c r="F10" i="21" s="1"/>
  <c r="G43" i="28"/>
  <c r="F7" i="21" s="1"/>
  <c r="W43" i="28"/>
  <c r="V7" i="21" s="1"/>
  <c r="M34" i="17"/>
  <c r="L43" i="28"/>
  <c r="K7" i="21" s="1"/>
  <c r="AB43" i="28"/>
  <c r="AA7" i="21" s="1"/>
  <c r="M112" i="28"/>
  <c r="L10" i="21" s="1"/>
  <c r="H43" i="28"/>
  <c r="G7" i="21" s="1"/>
  <c r="X43" i="28"/>
  <c r="W7" i="21" s="1"/>
  <c r="H34" i="17"/>
  <c r="O48" i="17"/>
  <c r="I62" i="17"/>
  <c r="G89" i="28"/>
  <c r="F9" i="21" s="1"/>
  <c r="W89" i="28"/>
  <c r="V9" i="21" s="1"/>
  <c r="AD62" i="17"/>
  <c r="H112" i="28"/>
  <c r="G10" i="21" s="1"/>
  <c r="L89" i="28"/>
  <c r="K9" i="21" s="1"/>
  <c r="AB89" i="28"/>
  <c r="AA9" i="21" s="1"/>
  <c r="R43" i="28"/>
  <c r="Q7" i="21" s="1"/>
  <c r="I89" i="28"/>
  <c r="H9" i="21" s="1"/>
  <c r="Y89" i="28"/>
  <c r="X9" i="21" s="1"/>
  <c r="I43" i="28"/>
  <c r="H7" i="21" s="1"/>
  <c r="Y43" i="28"/>
  <c r="X7" i="21" s="1"/>
  <c r="G62" i="17"/>
  <c r="W48" i="17"/>
  <c r="O89" i="28"/>
  <c r="N9" i="21" s="1"/>
  <c r="AE89" i="28"/>
  <c r="AD9" i="21" s="1"/>
  <c r="K43" i="28"/>
  <c r="J7" i="21" s="1"/>
  <c r="AA43" i="28"/>
  <c r="Z7" i="21" s="1"/>
  <c r="E112" i="28"/>
  <c r="D22" i="10" s="1"/>
  <c r="O49" i="26"/>
  <c r="N51" i="21" s="1"/>
  <c r="W49" i="26"/>
  <c r="V51" i="21" s="1"/>
  <c r="F49" i="26"/>
  <c r="E51" i="21" s="1"/>
  <c r="AD49" i="26"/>
  <c r="AC51" i="21" s="1"/>
  <c r="AD66" i="28"/>
  <c r="AC8" i="21" s="1"/>
  <c r="L49" i="26"/>
  <c r="K51" i="21" s="1"/>
  <c r="AB49" i="26"/>
  <c r="AA51" i="21" s="1"/>
  <c r="AB66" i="28"/>
  <c r="AA8" i="21" s="1"/>
  <c r="R49" i="26"/>
  <c r="Q51" i="21" s="1"/>
  <c r="F34" i="17"/>
  <c r="K112" i="28"/>
  <c r="AD89" i="28"/>
  <c r="AC9" i="21" s="1"/>
  <c r="AD43" i="28"/>
  <c r="AC7" i="21" s="1"/>
  <c r="H89" i="28"/>
  <c r="G9" i="21" s="1"/>
  <c r="X89" i="28"/>
  <c r="W9" i="21" s="1"/>
  <c r="N112" i="28"/>
  <c r="Q89" i="28"/>
  <c r="P9" i="21" s="1"/>
  <c r="I49" i="26"/>
  <c r="H51" i="21" s="1"/>
  <c r="I66" i="28"/>
  <c r="H8" i="21" s="1"/>
  <c r="Q49" i="26"/>
  <c r="P51" i="21" s="1"/>
  <c r="Q66" i="28"/>
  <c r="P8" i="21" s="1"/>
  <c r="Y49" i="26"/>
  <c r="X51" i="21" s="1"/>
  <c r="Y66" i="28"/>
  <c r="X8" i="21" s="1"/>
  <c r="X48" i="17"/>
  <c r="AG49" i="26"/>
  <c r="AF51" i="21" s="1"/>
  <c r="E49" i="26"/>
  <c r="D51" i="21" s="1"/>
  <c r="D58" i="17"/>
  <c r="Q43" i="28"/>
  <c r="P7" i="21" s="1"/>
  <c r="AG43" i="28"/>
  <c r="AF7" i="21" s="1"/>
  <c r="AC48" i="17"/>
  <c r="R112" i="28"/>
  <c r="J89" i="28"/>
  <c r="I9" i="21" s="1"/>
  <c r="J43" i="28"/>
  <c r="I7" i="21" s="1"/>
  <c r="G49" i="26"/>
  <c r="F51" i="21" s="1"/>
  <c r="AE49" i="26"/>
  <c r="AD51" i="21" s="1"/>
  <c r="AE66" i="28"/>
  <c r="AD8" i="21" s="1"/>
  <c r="K89" i="28"/>
  <c r="J9" i="21" s="1"/>
  <c r="AA89" i="28"/>
  <c r="Z9" i="21" s="1"/>
  <c r="K49" i="26"/>
  <c r="J51" i="21" s="1"/>
  <c r="S49" i="26"/>
  <c r="R51" i="21" s="1"/>
  <c r="AA49" i="26"/>
  <c r="Z51" i="21" s="1"/>
  <c r="N89" i="28"/>
  <c r="M9" i="21" s="1"/>
  <c r="M9" i="18"/>
  <c r="N49" i="26"/>
  <c r="M51" i="21" s="1"/>
  <c r="N66" i="28"/>
  <c r="M8" i="21" s="1"/>
  <c r="N43" i="28"/>
  <c r="M7" i="21" s="1"/>
  <c r="H49" i="26"/>
  <c r="G51" i="21" s="1"/>
  <c r="P49" i="26"/>
  <c r="O51" i="21" s="1"/>
  <c r="P66" i="28"/>
  <c r="O8" i="21" s="1"/>
  <c r="X49" i="26"/>
  <c r="W51" i="21" s="1"/>
  <c r="X66" i="28"/>
  <c r="W8" i="21" s="1"/>
  <c r="AF49" i="26"/>
  <c r="AE51" i="21" s="1"/>
  <c r="AF66" i="28"/>
  <c r="AE8" i="21" s="1"/>
  <c r="P43" i="28"/>
  <c r="O7" i="21" s="1"/>
  <c r="AF43" i="28"/>
  <c r="AE7" i="21" s="1"/>
  <c r="J49" i="26"/>
  <c r="I51" i="21" s="1"/>
  <c r="Z49" i="26"/>
  <c r="Y51" i="21" s="1"/>
  <c r="Z66" i="28"/>
  <c r="Y8" i="21" s="1"/>
  <c r="M89" i="28"/>
  <c r="L9" i="21" s="1"/>
  <c r="AC89" i="28"/>
  <c r="AB9" i="21" s="1"/>
  <c r="E89" i="28"/>
  <c r="D9" i="21" s="1"/>
  <c r="M43" i="28"/>
  <c r="L7" i="21" s="1"/>
  <c r="AC43" i="28"/>
  <c r="AB7" i="21" s="1"/>
  <c r="E43" i="28"/>
  <c r="D7" i="21" s="1"/>
  <c r="F112" i="28"/>
  <c r="F89" i="28"/>
  <c r="E9" i="21" s="1"/>
  <c r="AH49" i="26"/>
  <c r="AG51" i="21" s="1"/>
  <c r="F43" i="28"/>
  <c r="E7" i="21" s="1"/>
  <c r="L112" i="28"/>
  <c r="P89" i="28"/>
  <c r="O9" i="21" s="1"/>
  <c r="AF89" i="28"/>
  <c r="AE9" i="21" s="1"/>
  <c r="AH43" i="28"/>
  <c r="AG7" i="21" s="1"/>
  <c r="V48" i="17"/>
  <c r="Q112" i="28"/>
  <c r="L5" i="18"/>
  <c r="M49" i="26"/>
  <c r="L51" i="21" s="1"/>
  <c r="AC49" i="26"/>
  <c r="AB51" i="21" s="1"/>
  <c r="AC66" i="28"/>
  <c r="AB8" i="21" s="1"/>
  <c r="M48" i="17"/>
  <c r="Z89" i="28"/>
  <c r="Y9" i="21" s="1"/>
  <c r="Z43" i="28"/>
  <c r="Y7" i="21" s="1"/>
  <c r="AD5" i="10"/>
  <c r="N5" i="10"/>
  <c r="N6" i="21"/>
  <c r="AD6" i="21"/>
  <c r="D5" i="10"/>
  <c r="I6" i="21"/>
  <c r="Y5" i="21"/>
  <c r="D5" i="21"/>
  <c r="I5" i="10"/>
  <c r="Y5" i="10"/>
  <c r="Z6" i="21"/>
  <c r="Z5" i="21"/>
  <c r="Z5" i="10"/>
  <c r="O5" i="21"/>
  <c r="O6" i="21"/>
  <c r="O5" i="10"/>
  <c r="V6" i="21"/>
  <c r="V5" i="21"/>
  <c r="V5" i="10"/>
  <c r="H5" i="21"/>
  <c r="H6" i="21"/>
  <c r="H5" i="10"/>
  <c r="K5" i="21"/>
  <c r="K6" i="21"/>
  <c r="K5" i="10"/>
  <c r="J6" i="21"/>
  <c r="J5" i="21"/>
  <c r="J5" i="10"/>
  <c r="E6" i="21"/>
  <c r="E5" i="21"/>
  <c r="E5" i="10"/>
  <c r="AB5" i="21"/>
  <c r="AB6" i="21"/>
  <c r="AB5" i="10"/>
  <c r="F6" i="21"/>
  <c r="F5" i="21"/>
  <c r="F5" i="10"/>
  <c r="L5" i="21"/>
  <c r="L6" i="21"/>
  <c r="L5" i="10"/>
  <c r="AC6" i="21"/>
  <c r="AC5" i="21"/>
  <c r="AC5" i="10"/>
  <c r="W5" i="21"/>
  <c r="W6" i="21"/>
  <c r="W5" i="10"/>
  <c r="P5" i="21"/>
  <c r="P6" i="21"/>
  <c r="P5" i="10"/>
  <c r="AE5" i="21"/>
  <c r="AE6" i="21"/>
  <c r="AE5" i="10"/>
  <c r="Q6" i="21"/>
  <c r="Q5" i="21"/>
  <c r="Q5" i="10"/>
  <c r="X5" i="21"/>
  <c r="X6" i="21"/>
  <c r="X5" i="10"/>
  <c r="AA5" i="21"/>
  <c r="AA6" i="21"/>
  <c r="AA5" i="10"/>
  <c r="M6" i="21"/>
  <c r="M5" i="21"/>
  <c r="M5" i="10"/>
  <c r="G5" i="21"/>
  <c r="G6" i="21"/>
  <c r="G5" i="10"/>
  <c r="G7" i="10" s="1"/>
  <c r="G8" i="10" s="1"/>
  <c r="G13" i="10" s="1"/>
  <c r="D189" i="1"/>
  <c r="E189" i="1" s="1"/>
  <c r="F189" i="1" s="1"/>
  <c r="G189" i="1" s="1"/>
  <c r="H189" i="1" s="1"/>
  <c r="I189" i="1" s="1"/>
  <c r="J189" i="1" s="1"/>
  <c r="K189" i="1" s="1"/>
  <c r="L189" i="1" s="1"/>
  <c r="M189" i="1" s="1"/>
  <c r="N189" i="1" s="1"/>
  <c r="O189" i="1" s="1"/>
  <c r="P189" i="1" s="1"/>
  <c r="Q189" i="1" s="1"/>
  <c r="R189" i="1" s="1"/>
  <c r="S189" i="1" s="1"/>
  <c r="T189" i="1" s="1"/>
  <c r="U189" i="1" s="1"/>
  <c r="V189" i="1" s="1"/>
  <c r="W189" i="1" s="1"/>
  <c r="X189" i="1" s="1"/>
  <c r="Y189" i="1" s="1"/>
  <c r="Z189" i="1" s="1"/>
  <c r="AA189" i="1" s="1"/>
  <c r="AB189" i="1" s="1"/>
  <c r="AC189" i="1" s="1"/>
  <c r="AD189" i="1" s="1"/>
  <c r="AE189" i="1" s="1"/>
  <c r="AF189" i="1" s="1"/>
  <c r="AG189" i="1" s="1"/>
  <c r="AH189" i="1" s="1"/>
  <c r="AI189" i="1" s="1"/>
  <c r="AJ189" i="1" s="1"/>
  <c r="AK189" i="1" s="1"/>
  <c r="AL189" i="1" s="1"/>
  <c r="AM189" i="1" s="1"/>
  <c r="AN189" i="1" s="1"/>
  <c r="AO189" i="1" s="1"/>
  <c r="AP189" i="1" s="1"/>
  <c r="R58" i="17" l="1"/>
  <c r="R31" i="17"/>
  <c r="R34" i="17" s="1"/>
  <c r="S131" i="26"/>
  <c r="S132" i="26"/>
  <c r="S130" i="26"/>
  <c r="Q62" i="17"/>
  <c r="R45" i="17"/>
  <c r="R48" i="17" s="1"/>
  <c r="AF62" i="17"/>
  <c r="R135" i="26"/>
  <c r="Q8" i="3" s="1"/>
  <c r="AG135" i="26"/>
  <c r="AF8" i="3" s="1"/>
  <c r="S43" i="28"/>
  <c r="R7" i="21" s="1"/>
  <c r="Q48" i="17"/>
  <c r="M16" i="23"/>
  <c r="Q133" i="27"/>
  <c r="M20" i="18"/>
  <c r="M22" i="18"/>
  <c r="M15" i="23"/>
  <c r="AE16" i="16"/>
  <c r="AE89" i="29"/>
  <c r="AD20" i="21" s="1"/>
  <c r="O135" i="27"/>
  <c r="N20" i="3" s="1"/>
  <c r="AC16" i="21"/>
  <c r="AC17" i="21"/>
  <c r="P89" i="29"/>
  <c r="O20" i="21" s="1"/>
  <c r="AE17" i="16"/>
  <c r="U106" i="26"/>
  <c r="T58" i="26"/>
  <c r="T63" i="26" s="1"/>
  <c r="O63" i="29"/>
  <c r="O66" i="29" s="1"/>
  <c r="N19" i="21" s="1"/>
  <c r="V111" i="26"/>
  <c r="V75" i="26" s="1"/>
  <c r="V80" i="26" s="1"/>
  <c r="U75" i="26"/>
  <c r="U80" i="26" s="1"/>
  <c r="V101" i="26"/>
  <c r="V41" i="26" s="1"/>
  <c r="U41" i="26"/>
  <c r="AF6" i="21"/>
  <c r="O49" i="27"/>
  <c r="N62" i="21" s="1"/>
  <c r="AD66" i="29"/>
  <c r="AC19" i="21" s="1"/>
  <c r="T12" i="28"/>
  <c r="T140" i="26"/>
  <c r="T144" i="26" s="1"/>
  <c r="T109" i="28"/>
  <c r="T46" i="26"/>
  <c r="S32" i="17" s="1"/>
  <c r="AF5" i="10"/>
  <c r="AC16" i="23"/>
  <c r="N53" i="17"/>
  <c r="S138" i="26"/>
  <c r="S142" i="26" s="1"/>
  <c r="S63" i="28"/>
  <c r="V91" i="26"/>
  <c r="V7" i="26" s="1"/>
  <c r="V12" i="26" s="1"/>
  <c r="U7" i="26"/>
  <c r="U12" i="26" s="1"/>
  <c r="S139" i="26"/>
  <c r="S143" i="26" s="1"/>
  <c r="S86" i="28"/>
  <c r="R60" i="17"/>
  <c r="AG5" i="21"/>
  <c r="AG5" i="10"/>
  <c r="AG6" i="21"/>
  <c r="V100" i="26"/>
  <c r="V40" i="26" s="1"/>
  <c r="U40" i="26"/>
  <c r="S7" i="24"/>
  <c r="T11" i="28"/>
  <c r="S10" i="24"/>
  <c r="T39" i="28"/>
  <c r="U105" i="26"/>
  <c r="T57" i="26"/>
  <c r="T62" i="26" s="1"/>
  <c r="T45" i="26"/>
  <c r="N21" i="21"/>
  <c r="AC20" i="18"/>
  <c r="AC15" i="23"/>
  <c r="AC18" i="18"/>
  <c r="V90" i="26"/>
  <c r="V6" i="26" s="1"/>
  <c r="V11" i="26" s="1"/>
  <c r="U6" i="26"/>
  <c r="U11" i="26" s="1"/>
  <c r="R16" i="24"/>
  <c r="S85" i="28"/>
  <c r="V110" i="26"/>
  <c r="V74" i="26" s="1"/>
  <c r="V79" i="26" s="1"/>
  <c r="U19" i="24" s="1"/>
  <c r="U74" i="26"/>
  <c r="U79" i="26" s="1"/>
  <c r="T19" i="24" s="1"/>
  <c r="V95" i="26"/>
  <c r="V23" i="26" s="1"/>
  <c r="V28" i="26" s="1"/>
  <c r="U23" i="26"/>
  <c r="U28" i="26" s="1"/>
  <c r="R13" i="24"/>
  <c r="S62" i="28"/>
  <c r="P37" i="24"/>
  <c r="P20" i="16"/>
  <c r="Q45" i="27"/>
  <c r="P34" i="24" s="1"/>
  <c r="O40" i="24"/>
  <c r="O21" i="16"/>
  <c r="P46" i="27"/>
  <c r="P138" i="27" s="1"/>
  <c r="P142" i="27" s="1"/>
  <c r="P146" i="27" s="1"/>
  <c r="O13" i="4" s="1"/>
  <c r="P132" i="27"/>
  <c r="Q37" i="17"/>
  <c r="AD40" i="24"/>
  <c r="AD21" i="16"/>
  <c r="AD14" i="23" s="1"/>
  <c r="AG9" i="16"/>
  <c r="AH84" i="28"/>
  <c r="AH89" i="28" s="1"/>
  <c r="AG9" i="21" s="1"/>
  <c r="AH66" i="26"/>
  <c r="AG52" i="21" s="1"/>
  <c r="U104" i="26"/>
  <c r="T56" i="26"/>
  <c r="T61" i="26" s="1"/>
  <c r="P131" i="27"/>
  <c r="S10" i="16"/>
  <c r="T107" i="28"/>
  <c r="T83" i="26"/>
  <c r="S53" i="21" s="1"/>
  <c r="V99" i="26"/>
  <c r="V39" i="26" s="1"/>
  <c r="U39" i="26"/>
  <c r="AE68" i="17"/>
  <c r="AF133" i="27"/>
  <c r="S6" i="16"/>
  <c r="S5" i="16"/>
  <c r="T10" i="28"/>
  <c r="T112" i="28"/>
  <c r="S10" i="21" s="1"/>
  <c r="R47" i="27"/>
  <c r="R64" i="29" s="1"/>
  <c r="AG47" i="27"/>
  <c r="AG64" i="29" s="1"/>
  <c r="P54" i="17"/>
  <c r="O18" i="16"/>
  <c r="AD52" i="17"/>
  <c r="O34" i="24"/>
  <c r="V109" i="26"/>
  <c r="V73" i="26" s="1"/>
  <c r="V78" i="26" s="1"/>
  <c r="U73" i="26"/>
  <c r="U78" i="26" s="1"/>
  <c r="N67" i="17"/>
  <c r="AE40" i="17"/>
  <c r="AF109" i="29"/>
  <c r="AF140" i="27"/>
  <c r="AF144" i="27" s="1"/>
  <c r="AF86" i="29"/>
  <c r="AF139" i="27"/>
  <c r="AF143" i="27" s="1"/>
  <c r="AE31" i="24"/>
  <c r="AE18" i="16"/>
  <c r="AF45" i="27"/>
  <c r="AE34" i="24" s="1"/>
  <c r="O66" i="17"/>
  <c r="O28" i="24"/>
  <c r="O52" i="17"/>
  <c r="O38" i="17"/>
  <c r="O17" i="16"/>
  <c r="O16" i="16"/>
  <c r="AE37" i="24"/>
  <c r="AE20" i="16"/>
  <c r="Q86" i="29"/>
  <c r="Q139" i="27"/>
  <c r="Q143" i="27" s="1"/>
  <c r="Q109" i="29"/>
  <c r="Q140" i="27"/>
  <c r="Q144" i="27" s="1"/>
  <c r="AG130" i="27"/>
  <c r="P31" i="24"/>
  <c r="AE28" i="24"/>
  <c r="AE15" i="29"/>
  <c r="AD6" i="10" s="1"/>
  <c r="AH47" i="27"/>
  <c r="AH64" i="29" s="1"/>
  <c r="S7" i="16"/>
  <c r="T38" i="28"/>
  <c r="T32" i="26"/>
  <c r="S50" i="21" s="1"/>
  <c r="AG44" i="17"/>
  <c r="AG48" i="17" s="1"/>
  <c r="P68" i="17"/>
  <c r="AD38" i="17"/>
  <c r="AF9" i="16"/>
  <c r="AG84" i="28"/>
  <c r="AG89" i="28" s="1"/>
  <c r="AF9" i="21" s="1"/>
  <c r="AG66" i="26"/>
  <c r="AF52" i="21" s="1"/>
  <c r="AF44" i="17"/>
  <c r="AF48" i="17" s="1"/>
  <c r="AE37" i="17"/>
  <c r="AE131" i="27"/>
  <c r="AE135" i="27" s="1"/>
  <c r="AD20" i="3" s="1"/>
  <c r="N19" i="16"/>
  <c r="N24" i="18" s="1"/>
  <c r="AG58" i="17"/>
  <c r="AG62" i="17" s="1"/>
  <c r="AC23" i="10"/>
  <c r="AF15" i="27"/>
  <c r="AE60" i="21" s="1"/>
  <c r="AH130" i="27"/>
  <c r="AF46" i="27"/>
  <c r="AF132" i="27"/>
  <c r="AF30" i="17"/>
  <c r="AF34" i="17" s="1"/>
  <c r="V94" i="26"/>
  <c r="V22" i="26" s="1"/>
  <c r="V27" i="26" s="1"/>
  <c r="U22" i="26"/>
  <c r="U27" i="26" s="1"/>
  <c r="P40" i="17"/>
  <c r="AD66" i="17"/>
  <c r="P51" i="17"/>
  <c r="R9" i="16"/>
  <c r="R7" i="18" s="1"/>
  <c r="S84" i="28"/>
  <c r="S66" i="26"/>
  <c r="R52" i="21" s="1"/>
  <c r="AG30" i="17"/>
  <c r="AG34" i="17" s="1"/>
  <c r="AE65" i="17"/>
  <c r="AD34" i="24"/>
  <c r="AE49" i="27"/>
  <c r="AD62" i="21" s="1"/>
  <c r="T44" i="26"/>
  <c r="N39" i="17"/>
  <c r="AE54" i="17"/>
  <c r="AE63" i="29"/>
  <c r="AE66" i="29" s="1"/>
  <c r="AD19" i="21" s="1"/>
  <c r="AE138" i="27"/>
  <c r="AE142" i="27" s="1"/>
  <c r="AE146" i="27" s="1"/>
  <c r="AD13" i="4" s="1"/>
  <c r="D34" i="17"/>
  <c r="D5" i="17" s="1"/>
  <c r="AG10" i="29"/>
  <c r="AH106" i="27"/>
  <c r="AH58" i="27" s="1"/>
  <c r="AH63" i="27" s="1"/>
  <c r="AG58" i="27"/>
  <c r="AG63" i="27" s="1"/>
  <c r="AH100" i="27"/>
  <c r="AH40" i="27" s="1"/>
  <c r="AG40" i="27"/>
  <c r="P49" i="27"/>
  <c r="O62" i="21" s="1"/>
  <c r="R44" i="27"/>
  <c r="Q65" i="17" s="1"/>
  <c r="S107" i="29"/>
  <c r="S84" i="29"/>
  <c r="AG107" i="29"/>
  <c r="N59" i="21"/>
  <c r="N60" i="21"/>
  <c r="R96" i="27"/>
  <c r="Q24" i="27"/>
  <c r="Q29" i="27" s="1"/>
  <c r="Q40" i="29" s="1"/>
  <c r="T102" i="27"/>
  <c r="S42" i="27"/>
  <c r="AH13" i="29"/>
  <c r="AC14" i="23"/>
  <c r="P108" i="29"/>
  <c r="P112" i="29" s="1"/>
  <c r="P83" i="27"/>
  <c r="O64" i="21" s="1"/>
  <c r="AH107" i="27"/>
  <c r="AH59" i="27" s="1"/>
  <c r="AH64" i="27" s="1"/>
  <c r="AH87" i="29" s="1"/>
  <c r="AG59" i="27"/>
  <c r="AG64" i="27" s="1"/>
  <c r="AG87" i="29" s="1"/>
  <c r="T112" i="27"/>
  <c r="S76" i="27"/>
  <c r="S81" i="27" s="1"/>
  <c r="S110" i="29" s="1"/>
  <c r="T89" i="27"/>
  <c r="S5" i="27"/>
  <c r="S10" i="27" s="1"/>
  <c r="T99" i="27"/>
  <c r="S39" i="27"/>
  <c r="S130" i="27" s="1"/>
  <c r="AH107" i="29"/>
  <c r="AF61" i="29"/>
  <c r="AF12" i="29"/>
  <c r="AC24" i="18"/>
  <c r="R5" i="21"/>
  <c r="AC23" i="18"/>
  <c r="S105" i="27"/>
  <c r="R57" i="27"/>
  <c r="R62" i="27" s="1"/>
  <c r="S100" i="27"/>
  <c r="R40" i="27"/>
  <c r="R110" i="27"/>
  <c r="Q74" i="27"/>
  <c r="Q79" i="27" s="1"/>
  <c r="P11" i="29"/>
  <c r="P15" i="27"/>
  <c r="AF85" i="29"/>
  <c r="AF66" i="27"/>
  <c r="AE63" i="21" s="1"/>
  <c r="AG44" i="27"/>
  <c r="R13" i="29"/>
  <c r="Q39" i="29"/>
  <c r="S38" i="29"/>
  <c r="AF11" i="29"/>
  <c r="O15" i="29"/>
  <c r="AH97" i="27"/>
  <c r="AH25" i="27" s="1"/>
  <c r="AH30" i="27" s="1"/>
  <c r="AH41" i="29" s="1"/>
  <c r="AG25" i="27"/>
  <c r="AG30" i="27" s="1"/>
  <c r="AG41" i="29" s="1"/>
  <c r="AH91" i="27"/>
  <c r="AH7" i="27" s="1"/>
  <c r="AH12" i="27" s="1"/>
  <c r="AG7" i="27"/>
  <c r="AG12" i="27" s="1"/>
  <c r="AH96" i="27"/>
  <c r="AH24" i="27" s="1"/>
  <c r="AH29" i="27" s="1"/>
  <c r="AH40" i="29" s="1"/>
  <c r="AG24" i="27"/>
  <c r="AG29" i="27" s="1"/>
  <c r="AG40" i="29" s="1"/>
  <c r="AH101" i="27"/>
  <c r="AH41" i="27" s="1"/>
  <c r="AG41" i="27"/>
  <c r="AH111" i="27"/>
  <c r="AH75" i="27" s="1"/>
  <c r="AH80" i="27" s="1"/>
  <c r="AG75" i="27"/>
  <c r="AG80" i="27" s="1"/>
  <c r="AH95" i="27"/>
  <c r="AH23" i="27" s="1"/>
  <c r="AH28" i="27" s="1"/>
  <c r="AG23" i="27"/>
  <c r="AG28" i="27" s="1"/>
  <c r="R10" i="29"/>
  <c r="AE108" i="29"/>
  <c r="AE112" i="29" s="1"/>
  <c r="AE83" i="27"/>
  <c r="AD64" i="21" s="1"/>
  <c r="R91" i="27"/>
  <c r="Q7" i="27"/>
  <c r="Q12" i="27" s="1"/>
  <c r="AC22" i="18"/>
  <c r="AH10" i="29"/>
  <c r="Q85" i="29"/>
  <c r="Q89" i="29" s="1"/>
  <c r="P20" i="21" s="1"/>
  <c r="Q66" i="27"/>
  <c r="P63" i="21" s="1"/>
  <c r="S97" i="27"/>
  <c r="R25" i="27"/>
  <c r="R30" i="27" s="1"/>
  <c r="R41" i="29" s="1"/>
  <c r="R101" i="27"/>
  <c r="Q41" i="27"/>
  <c r="AG110" i="27"/>
  <c r="AF74" i="27"/>
  <c r="AF79" i="27" s="1"/>
  <c r="U109" i="27"/>
  <c r="T73" i="27"/>
  <c r="T78" i="27" s="1"/>
  <c r="U104" i="27"/>
  <c r="T56" i="27"/>
  <c r="T61" i="27" s="1"/>
  <c r="R6" i="21"/>
  <c r="S107" i="27"/>
  <c r="R59" i="27"/>
  <c r="R64" i="27" s="1"/>
  <c r="R87" i="29" s="1"/>
  <c r="AF39" i="29"/>
  <c r="AF43" i="29" s="1"/>
  <c r="AE18" i="21" s="1"/>
  <c r="AF32" i="27"/>
  <c r="AE61" i="21" s="1"/>
  <c r="AF62" i="29"/>
  <c r="AE43" i="29"/>
  <c r="AD18" i="21" s="1"/>
  <c r="R90" i="27"/>
  <c r="Q6" i="27"/>
  <c r="Q11" i="27" s="1"/>
  <c r="AH105" i="27"/>
  <c r="AH57" i="27" s="1"/>
  <c r="AH62" i="27" s="1"/>
  <c r="AG57" i="27"/>
  <c r="AG62" i="27" s="1"/>
  <c r="S106" i="27"/>
  <c r="R58" i="27"/>
  <c r="R63" i="27" s="1"/>
  <c r="S111" i="27"/>
  <c r="R75" i="27"/>
  <c r="R80" i="27" s="1"/>
  <c r="AH44" i="27"/>
  <c r="AG51" i="17" s="1"/>
  <c r="AH112" i="27"/>
  <c r="AH76" i="27" s="1"/>
  <c r="AH81" i="27" s="1"/>
  <c r="AH110" i="29" s="1"/>
  <c r="AG76" i="27"/>
  <c r="AG81" i="27" s="1"/>
  <c r="AG110" i="29" s="1"/>
  <c r="T92" i="27"/>
  <c r="S8" i="27"/>
  <c r="S13" i="27" s="1"/>
  <c r="S95" i="27"/>
  <c r="R23" i="27"/>
  <c r="R28" i="27" s="1"/>
  <c r="U94" i="27"/>
  <c r="T22" i="27"/>
  <c r="T27" i="27" s="1"/>
  <c r="AH90" i="27"/>
  <c r="AH6" i="27" s="1"/>
  <c r="AH11" i="27" s="1"/>
  <c r="AG6" i="27"/>
  <c r="AG11" i="27" s="1"/>
  <c r="Q61" i="29"/>
  <c r="P43" i="29"/>
  <c r="O18" i="21" s="1"/>
  <c r="AD59" i="21"/>
  <c r="AD60" i="21"/>
  <c r="P12" i="29"/>
  <c r="AG13" i="29"/>
  <c r="W144" i="28"/>
  <c r="V103" i="28"/>
  <c r="U116" i="28"/>
  <c r="U108" i="28"/>
  <c r="T15" i="26"/>
  <c r="V89" i="26"/>
  <c r="V5" i="26" s="1"/>
  <c r="V10" i="26" s="1"/>
  <c r="U5" i="26"/>
  <c r="U10" i="26" s="1"/>
  <c r="R48" i="21"/>
  <c r="R49" i="21"/>
  <c r="L22" i="10"/>
  <c r="N22" i="10"/>
  <c r="R22" i="10"/>
  <c r="I10" i="21"/>
  <c r="F22" i="10"/>
  <c r="O22" i="10"/>
  <c r="G22" i="10"/>
  <c r="H22" i="10"/>
  <c r="M11" i="18"/>
  <c r="O9" i="18"/>
  <c r="O7" i="18"/>
  <c r="F7" i="18"/>
  <c r="F7" i="23"/>
  <c r="F6" i="23"/>
  <c r="F9" i="18"/>
  <c r="M7" i="23"/>
  <c r="M5" i="23"/>
  <c r="D10" i="21"/>
  <c r="E10" i="21"/>
  <c r="E22" i="10"/>
  <c r="J11" i="18"/>
  <c r="J9" i="18"/>
  <c r="J5" i="23"/>
  <c r="J7" i="18"/>
  <c r="J5" i="18"/>
  <c r="J7" i="23"/>
  <c r="J6" i="23"/>
  <c r="J10" i="18"/>
  <c r="L5" i="23"/>
  <c r="K10" i="18"/>
  <c r="K7" i="23"/>
  <c r="K5" i="18"/>
  <c r="K5" i="23"/>
  <c r="K11" i="18"/>
  <c r="K9" i="18"/>
  <c r="K7" i="18"/>
  <c r="K6" i="23"/>
  <c r="E5" i="23"/>
  <c r="E10" i="18"/>
  <c r="E7" i="18"/>
  <c r="E9" i="18"/>
  <c r="E7" i="23"/>
  <c r="E6" i="23"/>
  <c r="N7" i="18"/>
  <c r="N10" i="18"/>
  <c r="N7" i="23"/>
  <c r="N9" i="18"/>
  <c r="N11" i="18"/>
  <c r="N5" i="18"/>
  <c r="N5" i="23"/>
  <c r="E48" i="17"/>
  <c r="O6" i="23"/>
  <c r="O5" i="18"/>
  <c r="G5" i="23"/>
  <c r="G5" i="18"/>
  <c r="G6" i="23"/>
  <c r="G9" i="18"/>
  <c r="G10" i="18"/>
  <c r="G7" i="18"/>
  <c r="G11" i="18"/>
  <c r="G7" i="23"/>
  <c r="L7" i="18"/>
  <c r="M6" i="23"/>
  <c r="F5" i="23"/>
  <c r="F5" i="18"/>
  <c r="Q10" i="21"/>
  <c r="Q22" i="10"/>
  <c r="P5" i="18"/>
  <c r="P5" i="23"/>
  <c r="P9" i="18"/>
  <c r="P7" i="23"/>
  <c r="P10" i="18"/>
  <c r="P6" i="23"/>
  <c r="P7" i="18"/>
  <c r="P11" i="18"/>
  <c r="N6" i="23"/>
  <c r="O11" i="18"/>
  <c r="L11" i="18"/>
  <c r="P10" i="21"/>
  <c r="P22" i="10"/>
  <c r="M10" i="18"/>
  <c r="M7" i="18"/>
  <c r="D62" i="17"/>
  <c r="D5" i="23"/>
  <c r="D5" i="18"/>
  <c r="D7" i="23"/>
  <c r="D11" i="18"/>
  <c r="D6" i="23"/>
  <c r="D9" i="18"/>
  <c r="H6" i="23"/>
  <c r="H11" i="18"/>
  <c r="H9" i="18"/>
  <c r="H7" i="18"/>
  <c r="H7" i="23"/>
  <c r="H5" i="18"/>
  <c r="H5" i="23"/>
  <c r="H10" i="18"/>
  <c r="M10" i="21"/>
  <c r="M22" i="10"/>
  <c r="L6" i="23"/>
  <c r="D10" i="18"/>
  <c r="O10" i="18"/>
  <c r="Q11" i="18"/>
  <c r="Q9" i="18"/>
  <c r="Q5" i="18"/>
  <c r="Q5" i="23"/>
  <c r="Q7" i="23"/>
  <c r="Q10" i="18"/>
  <c r="Q6" i="23"/>
  <c r="Q7" i="18"/>
  <c r="F11" i="18"/>
  <c r="L9" i="18"/>
  <c r="L7" i="23"/>
  <c r="K10" i="21"/>
  <c r="K22" i="10"/>
  <c r="I9" i="18"/>
  <c r="I10" i="18"/>
  <c r="I11" i="18"/>
  <c r="I5" i="18"/>
  <c r="I6" i="23"/>
  <c r="I7" i="18"/>
  <c r="I5" i="23"/>
  <c r="I7" i="23"/>
  <c r="J10" i="21"/>
  <c r="J22" i="10"/>
  <c r="L10" i="18"/>
  <c r="E11" i="18"/>
  <c r="O5" i="23"/>
  <c r="E34" i="17"/>
  <c r="E5" i="18"/>
  <c r="M5" i="18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AO96" i="1" s="1"/>
  <c r="AP96" i="1" s="1"/>
  <c r="R62" i="17" l="1"/>
  <c r="S135" i="26"/>
  <c r="R8" i="3" s="1"/>
  <c r="S45" i="17"/>
  <c r="R6" i="23"/>
  <c r="R9" i="18"/>
  <c r="S66" i="28"/>
  <c r="R8" i="21" s="1"/>
  <c r="Q40" i="17"/>
  <c r="AE59" i="21"/>
  <c r="Q131" i="27"/>
  <c r="AF68" i="17"/>
  <c r="AE38" i="17"/>
  <c r="AD18" i="18"/>
  <c r="AF49" i="27"/>
  <c r="AE62" i="21" s="1"/>
  <c r="AF15" i="29"/>
  <c r="AE17" i="21" s="1"/>
  <c r="AE66" i="17"/>
  <c r="AF131" i="27"/>
  <c r="AF135" i="27" s="1"/>
  <c r="AE20" i="3" s="1"/>
  <c r="T139" i="26"/>
  <c r="T143" i="26" s="1"/>
  <c r="T86" i="28"/>
  <c r="O19" i="16"/>
  <c r="O16" i="23" s="1"/>
  <c r="O67" i="17"/>
  <c r="V12" i="28"/>
  <c r="S60" i="17"/>
  <c r="U140" i="26"/>
  <c r="U144" i="26" s="1"/>
  <c r="U109" i="28"/>
  <c r="V106" i="26"/>
  <c r="V58" i="26" s="1"/>
  <c r="V63" i="26" s="1"/>
  <c r="U32" i="17" s="1"/>
  <c r="U58" i="26"/>
  <c r="U63" i="26" s="1"/>
  <c r="V140" i="26"/>
  <c r="V144" i="26" s="1"/>
  <c r="V109" i="28"/>
  <c r="T46" i="17"/>
  <c r="T32" i="17"/>
  <c r="U12" i="28"/>
  <c r="T138" i="26"/>
  <c r="T142" i="26" s="1"/>
  <c r="T146" i="26" s="1"/>
  <c r="S5" i="4" s="1"/>
  <c r="T63" i="28"/>
  <c r="V46" i="26"/>
  <c r="AF17" i="16"/>
  <c r="P63" i="29"/>
  <c r="P66" i="29" s="1"/>
  <c r="O19" i="21" s="1"/>
  <c r="T132" i="26"/>
  <c r="Q32" i="27"/>
  <c r="P61" i="21" s="1"/>
  <c r="T15" i="28"/>
  <c r="S6" i="21" s="1"/>
  <c r="S146" i="26"/>
  <c r="R5" i="4" s="1"/>
  <c r="S46" i="17"/>
  <c r="U46" i="26"/>
  <c r="S22" i="10"/>
  <c r="N23" i="18"/>
  <c r="U10" i="24"/>
  <c r="V39" i="28"/>
  <c r="S13" i="24"/>
  <c r="T62" i="28"/>
  <c r="S31" i="17"/>
  <c r="V45" i="26"/>
  <c r="S89" i="28"/>
  <c r="R9" i="21" s="1"/>
  <c r="T7" i="24"/>
  <c r="U11" i="28"/>
  <c r="T131" i="26"/>
  <c r="S59" i="17"/>
  <c r="T10" i="24"/>
  <c r="U39" i="28"/>
  <c r="V105" i="26"/>
  <c r="V57" i="26" s="1"/>
  <c r="V62" i="26" s="1"/>
  <c r="U45" i="17" s="1"/>
  <c r="U57" i="26"/>
  <c r="U62" i="26" s="1"/>
  <c r="U131" i="26"/>
  <c r="U45" i="26"/>
  <c r="N18" i="18"/>
  <c r="T43" i="28"/>
  <c r="S7" i="21" s="1"/>
  <c r="U7" i="24"/>
  <c r="U59" i="17"/>
  <c r="V11" i="28"/>
  <c r="S16" i="24"/>
  <c r="T85" i="28"/>
  <c r="U5" i="16"/>
  <c r="U6" i="16"/>
  <c r="V10" i="28"/>
  <c r="AG28" i="24"/>
  <c r="R86" i="29"/>
  <c r="R139" i="27"/>
  <c r="R143" i="27" s="1"/>
  <c r="P28" i="24"/>
  <c r="P52" i="17"/>
  <c r="P66" i="17"/>
  <c r="P38" i="17"/>
  <c r="P17" i="16"/>
  <c r="P16" i="16"/>
  <c r="Q46" i="27"/>
  <c r="P67" i="17" s="1"/>
  <c r="Q132" i="27"/>
  <c r="Q135" i="27" s="1"/>
  <c r="P20" i="3" s="1"/>
  <c r="AH109" i="29"/>
  <c r="AH140" i="27"/>
  <c r="AH144" i="27" s="1"/>
  <c r="AG86" i="29"/>
  <c r="AG139" i="27"/>
  <c r="AG143" i="27" s="1"/>
  <c r="S8" i="16"/>
  <c r="T61" i="28"/>
  <c r="T49" i="26"/>
  <c r="S51" i="21" s="1"/>
  <c r="T7" i="16"/>
  <c r="U38" i="28"/>
  <c r="U32" i="26"/>
  <c r="T50" i="21" s="1"/>
  <c r="AF63" i="29"/>
  <c r="AF66" i="29" s="1"/>
  <c r="AE19" i="21" s="1"/>
  <c r="AF138" i="27"/>
  <c r="AF142" i="27" s="1"/>
  <c r="AF146" i="27" s="1"/>
  <c r="AE13" i="4" s="1"/>
  <c r="AD17" i="21"/>
  <c r="AD16" i="21"/>
  <c r="AG16" i="16"/>
  <c r="U10" i="16"/>
  <c r="V107" i="28"/>
  <c r="V83" i="26"/>
  <c r="U53" i="21" s="1"/>
  <c r="AE19" i="16"/>
  <c r="S30" i="17"/>
  <c r="S9" i="16"/>
  <c r="T84" i="28"/>
  <c r="T66" i="26"/>
  <c r="S52" i="21" s="1"/>
  <c r="R10" i="18"/>
  <c r="R7" i="23"/>
  <c r="AF31" i="24"/>
  <c r="AF18" i="16"/>
  <c r="AG46" i="27"/>
  <c r="AF67" i="17" s="1"/>
  <c r="AG132" i="27"/>
  <c r="Q43" i="29"/>
  <c r="P18" i="21" s="1"/>
  <c r="P40" i="24"/>
  <c r="P21" i="16"/>
  <c r="Q37" i="24"/>
  <c r="Q20" i="16"/>
  <c r="R51" i="17"/>
  <c r="R65" i="17"/>
  <c r="AH86" i="29"/>
  <c r="AH139" i="27"/>
  <c r="AH143" i="27" s="1"/>
  <c r="T130" i="26"/>
  <c r="U7" i="16"/>
  <c r="V38" i="28"/>
  <c r="V43" i="28" s="1"/>
  <c r="U7" i="21" s="1"/>
  <c r="V32" i="26"/>
  <c r="U50" i="21" s="1"/>
  <c r="AE67" i="17"/>
  <c r="AG40" i="17"/>
  <c r="Q54" i="17"/>
  <c r="AG17" i="16"/>
  <c r="AF40" i="17"/>
  <c r="AF51" i="17"/>
  <c r="S58" i="17"/>
  <c r="S62" i="17" s="1"/>
  <c r="V104" i="26"/>
  <c r="V56" i="26" s="1"/>
  <c r="V61" i="26" s="1"/>
  <c r="U56" i="26"/>
  <c r="U61" i="26" s="1"/>
  <c r="R5" i="23"/>
  <c r="R5" i="18"/>
  <c r="R109" i="29"/>
  <c r="R140" i="27"/>
  <c r="R144" i="27" s="1"/>
  <c r="AF37" i="24"/>
  <c r="AF20" i="16"/>
  <c r="AE40" i="24"/>
  <c r="AE21" i="16"/>
  <c r="Q62" i="29"/>
  <c r="N22" i="18"/>
  <c r="AG31" i="24"/>
  <c r="AG18" i="16"/>
  <c r="AH46" i="27"/>
  <c r="AG67" i="17" s="1"/>
  <c r="AH132" i="27"/>
  <c r="AF89" i="29"/>
  <c r="AE20" i="21" s="1"/>
  <c r="N20" i="18"/>
  <c r="N15" i="23"/>
  <c r="S47" i="27"/>
  <c r="S64" i="29" s="1"/>
  <c r="AG45" i="27"/>
  <c r="AF34" i="24" s="1"/>
  <c r="AE39" i="17"/>
  <c r="AG54" i="17"/>
  <c r="AE52" i="17"/>
  <c r="P18" i="16"/>
  <c r="Q68" i="17"/>
  <c r="AG37" i="17"/>
  <c r="AG133" i="27"/>
  <c r="AF54" i="17"/>
  <c r="O39" i="17"/>
  <c r="AF37" i="17"/>
  <c r="S44" i="17"/>
  <c r="U44" i="26"/>
  <c r="R11" i="18"/>
  <c r="T58" i="17"/>
  <c r="T5" i="16"/>
  <c r="T6" i="16"/>
  <c r="U10" i="28"/>
  <c r="AG15" i="27"/>
  <c r="AF59" i="21" s="1"/>
  <c r="AF28" i="24"/>
  <c r="Q31" i="24"/>
  <c r="AG37" i="24"/>
  <c r="AG20" i="16"/>
  <c r="AG109" i="29"/>
  <c r="AG140" i="27"/>
  <c r="AG144" i="27" s="1"/>
  <c r="N16" i="23"/>
  <c r="R45" i="27"/>
  <c r="Q34" i="24" s="1"/>
  <c r="AD15" i="23"/>
  <c r="N14" i="23"/>
  <c r="AH45" i="27"/>
  <c r="AG34" i="24" s="1"/>
  <c r="AE53" i="17"/>
  <c r="AH133" i="27"/>
  <c r="AG68" i="17"/>
  <c r="AG65" i="17"/>
  <c r="T10" i="16"/>
  <c r="U107" i="28"/>
  <c r="U112" i="28" s="1"/>
  <c r="U83" i="26"/>
  <c r="T53" i="21" s="1"/>
  <c r="R133" i="27"/>
  <c r="O53" i="17"/>
  <c r="AF16" i="16"/>
  <c r="AF65" i="17"/>
  <c r="V130" i="26"/>
  <c r="V44" i="26"/>
  <c r="P135" i="27"/>
  <c r="O20" i="3" s="1"/>
  <c r="Q51" i="17"/>
  <c r="AE16" i="21"/>
  <c r="AE6" i="10"/>
  <c r="Q12" i="29"/>
  <c r="AD21" i="21"/>
  <c r="AD23" i="10"/>
  <c r="AH39" i="29"/>
  <c r="AH43" i="29" s="1"/>
  <c r="AG18" i="21" s="1"/>
  <c r="AH32" i="27"/>
  <c r="AG61" i="21" s="1"/>
  <c r="AH12" i="29"/>
  <c r="N16" i="21"/>
  <c r="N6" i="10"/>
  <c r="N17" i="21"/>
  <c r="Q108" i="29"/>
  <c r="Q112" i="29" s="1"/>
  <c r="Q83" i="27"/>
  <c r="P64" i="21" s="1"/>
  <c r="U99" i="27"/>
  <c r="T39" i="27"/>
  <c r="T130" i="27" s="1"/>
  <c r="U112" i="27"/>
  <c r="T76" i="27"/>
  <c r="T81" i="27" s="1"/>
  <c r="T110" i="29" s="1"/>
  <c r="T111" i="27"/>
  <c r="S75" i="27"/>
  <c r="S80" i="27" s="1"/>
  <c r="S10" i="29"/>
  <c r="U102" i="27"/>
  <c r="T42" i="27"/>
  <c r="T38" i="29"/>
  <c r="S13" i="29"/>
  <c r="AH61" i="29"/>
  <c r="Q11" i="29"/>
  <c r="Q15" i="27"/>
  <c r="T84" i="29"/>
  <c r="AF108" i="29"/>
  <c r="AF112" i="29" s="1"/>
  <c r="AF83" i="27"/>
  <c r="AE64" i="21" s="1"/>
  <c r="AD24" i="18"/>
  <c r="AD22" i="18"/>
  <c r="AD23" i="18"/>
  <c r="AD16" i="23"/>
  <c r="U89" i="27"/>
  <c r="T5" i="27"/>
  <c r="T10" i="27" s="1"/>
  <c r="AG11" i="29"/>
  <c r="R39" i="29"/>
  <c r="AG85" i="29"/>
  <c r="AG66" i="27"/>
  <c r="AF63" i="21" s="1"/>
  <c r="T107" i="27"/>
  <c r="S59" i="27"/>
  <c r="S64" i="27" s="1"/>
  <c r="S87" i="29" s="1"/>
  <c r="T107" i="29"/>
  <c r="R85" i="29"/>
  <c r="R89" i="29" s="1"/>
  <c r="Q20" i="21" s="1"/>
  <c r="R66" i="27"/>
  <c r="Q63" i="21" s="1"/>
  <c r="AH11" i="29"/>
  <c r="T95" i="27"/>
  <c r="S23" i="27"/>
  <c r="S28" i="27" s="1"/>
  <c r="AH85" i="29"/>
  <c r="AH66" i="27"/>
  <c r="AG63" i="21" s="1"/>
  <c r="V109" i="27"/>
  <c r="V73" i="27" s="1"/>
  <c r="V78" i="27" s="1"/>
  <c r="U73" i="27"/>
  <c r="U78" i="27" s="1"/>
  <c r="S101" i="27"/>
  <c r="R41" i="27"/>
  <c r="S91" i="27"/>
  <c r="R7" i="27"/>
  <c r="R12" i="27" s="1"/>
  <c r="O60" i="21"/>
  <c r="O59" i="21"/>
  <c r="S110" i="27"/>
  <c r="R74" i="27"/>
  <c r="R79" i="27" s="1"/>
  <c r="T105" i="27"/>
  <c r="S57" i="27"/>
  <c r="S62" i="27" s="1"/>
  <c r="V94" i="27"/>
  <c r="V22" i="27" s="1"/>
  <c r="V27" i="27" s="1"/>
  <c r="U22" i="27"/>
  <c r="U27" i="27" s="1"/>
  <c r="U92" i="27"/>
  <c r="T8" i="27"/>
  <c r="T13" i="27" s="1"/>
  <c r="T106" i="27"/>
  <c r="S58" i="27"/>
  <c r="S63" i="27" s="1"/>
  <c r="S90" i="27"/>
  <c r="R6" i="27"/>
  <c r="R11" i="27" s="1"/>
  <c r="V104" i="27"/>
  <c r="V56" i="27" s="1"/>
  <c r="V61" i="27" s="1"/>
  <c r="U56" i="27"/>
  <c r="U61" i="27" s="1"/>
  <c r="AH110" i="27"/>
  <c r="AH74" i="27" s="1"/>
  <c r="AH79" i="27" s="1"/>
  <c r="AG74" i="27"/>
  <c r="AG79" i="27" s="1"/>
  <c r="T97" i="27"/>
  <c r="S25" i="27"/>
  <c r="S30" i="27" s="1"/>
  <c r="S41" i="29" s="1"/>
  <c r="AH15" i="27"/>
  <c r="AG39" i="29"/>
  <c r="AG43" i="29" s="1"/>
  <c r="AF18" i="21" s="1"/>
  <c r="AG32" i="27"/>
  <c r="AF61" i="21" s="1"/>
  <c r="AG12" i="29"/>
  <c r="AG61" i="29"/>
  <c r="P15" i="29"/>
  <c r="T100" i="27"/>
  <c r="S40" i="27"/>
  <c r="S44" i="27"/>
  <c r="O23" i="10"/>
  <c r="O21" i="21"/>
  <c r="S96" i="27"/>
  <c r="R24" i="27"/>
  <c r="R29" i="27" s="1"/>
  <c r="R40" i="29" s="1"/>
  <c r="R61" i="29"/>
  <c r="AD20" i="18"/>
  <c r="V116" i="28"/>
  <c r="V108" i="28"/>
  <c r="X144" i="28"/>
  <c r="W103" i="28"/>
  <c r="S10" i="18"/>
  <c r="U15" i="26"/>
  <c r="S48" i="21"/>
  <c r="S49" i="21"/>
  <c r="V15" i="26"/>
  <c r="S5" i="21"/>
  <c r="D7" i="17"/>
  <c r="E14" i="1"/>
  <c r="C11" i="1"/>
  <c r="S5" i="10" l="1"/>
  <c r="T10" i="21"/>
  <c r="T22" i="10"/>
  <c r="V112" i="28"/>
  <c r="U10" i="21" s="1"/>
  <c r="T89" i="28"/>
  <c r="S9" i="21" s="1"/>
  <c r="U60" i="17"/>
  <c r="S5" i="23"/>
  <c r="U31" i="17"/>
  <c r="T31" i="17"/>
  <c r="V132" i="26"/>
  <c r="C32" i="17"/>
  <c r="S9" i="18"/>
  <c r="S7" i="23"/>
  <c r="S6" i="23"/>
  <c r="T66" i="28"/>
  <c r="S8" i="21" s="1"/>
  <c r="U15" i="28"/>
  <c r="T5" i="10" s="1"/>
  <c r="V15" i="28"/>
  <c r="U6" i="21" s="1"/>
  <c r="AH89" i="29"/>
  <c r="AG20" i="21" s="1"/>
  <c r="R62" i="29"/>
  <c r="O18" i="18"/>
  <c r="AH15" i="29"/>
  <c r="AG6" i="10" s="1"/>
  <c r="O20" i="18"/>
  <c r="O15" i="23"/>
  <c r="AG53" i="17"/>
  <c r="AE22" i="18"/>
  <c r="U139" i="26"/>
  <c r="U143" i="26" s="1"/>
  <c r="U86" i="28"/>
  <c r="O23" i="18"/>
  <c r="O14" i="23"/>
  <c r="R43" i="29"/>
  <c r="Q18" i="21" s="1"/>
  <c r="AG39" i="17"/>
  <c r="T135" i="26"/>
  <c r="S8" i="3" s="1"/>
  <c r="U138" i="26"/>
  <c r="U142" i="26" s="1"/>
  <c r="U63" i="28"/>
  <c r="T60" i="17"/>
  <c r="C60" i="17" s="1"/>
  <c r="V139" i="26"/>
  <c r="V143" i="26" s="1"/>
  <c r="V86" i="28"/>
  <c r="O22" i="18"/>
  <c r="AG89" i="29"/>
  <c r="AF20" i="21" s="1"/>
  <c r="S48" i="17"/>
  <c r="O24" i="18"/>
  <c r="Q18" i="16"/>
  <c r="U132" i="26"/>
  <c r="V138" i="26"/>
  <c r="V142" i="26" s="1"/>
  <c r="V63" i="28"/>
  <c r="U46" i="17"/>
  <c r="C46" i="17" s="1"/>
  <c r="T59" i="17"/>
  <c r="AH49" i="27"/>
  <c r="AG62" i="21" s="1"/>
  <c r="AH62" i="29"/>
  <c r="AF60" i="21"/>
  <c r="R131" i="27"/>
  <c r="R135" i="27" s="1"/>
  <c r="Q20" i="3" s="1"/>
  <c r="U43" i="28"/>
  <c r="T7" i="21" s="1"/>
  <c r="T16" i="24"/>
  <c r="U85" i="28"/>
  <c r="C59" i="17"/>
  <c r="U13" i="24"/>
  <c r="V62" i="28"/>
  <c r="T13" i="24"/>
  <c r="U62" i="28"/>
  <c r="T45" i="17"/>
  <c r="C45" i="17" s="1"/>
  <c r="AE18" i="18"/>
  <c r="AF52" i="17"/>
  <c r="AG131" i="27"/>
  <c r="AG135" i="27" s="1"/>
  <c r="AF20" i="3" s="1"/>
  <c r="S34" i="17"/>
  <c r="U16" i="24"/>
  <c r="V85" i="28"/>
  <c r="V131" i="26"/>
  <c r="V135" i="26" s="1"/>
  <c r="U8" i="3" s="1"/>
  <c r="S45" i="27"/>
  <c r="R34" i="24" s="1"/>
  <c r="AG40" i="24"/>
  <c r="AG21" i="16"/>
  <c r="R37" i="24"/>
  <c r="R20" i="16"/>
  <c r="R46" i="27"/>
  <c r="Q39" i="17" s="1"/>
  <c r="R132" i="27"/>
  <c r="S51" i="17"/>
  <c r="S109" i="29"/>
  <c r="S140" i="27"/>
  <c r="S144" i="27" s="1"/>
  <c r="U8" i="16"/>
  <c r="V61" i="28"/>
  <c r="V49" i="26"/>
  <c r="U51" i="21" s="1"/>
  <c r="AG19" i="16"/>
  <c r="Q63" i="29"/>
  <c r="Q66" i="29" s="1"/>
  <c r="P19" i="21" s="1"/>
  <c r="Q138" i="27"/>
  <c r="Q142" i="27" s="1"/>
  <c r="Q146" i="27" s="1"/>
  <c r="P13" i="4" s="1"/>
  <c r="Q49" i="27"/>
  <c r="P62" i="21" s="1"/>
  <c r="P19" i="16"/>
  <c r="P15" i="23" s="1"/>
  <c r="U30" i="17"/>
  <c r="S86" i="29"/>
  <c r="S139" i="27"/>
  <c r="S143" i="27" s="1"/>
  <c r="AE23" i="18"/>
  <c r="T47" i="27"/>
  <c r="T64" i="29" s="1"/>
  <c r="T9" i="16"/>
  <c r="U84" i="28"/>
  <c r="U66" i="26"/>
  <c r="T52" i="21" s="1"/>
  <c r="AG63" i="29"/>
  <c r="AG138" i="27"/>
  <c r="AG142" i="27" s="1"/>
  <c r="AG146" i="27" s="1"/>
  <c r="AF13" i="4" s="1"/>
  <c r="R68" i="17"/>
  <c r="AF19" i="16"/>
  <c r="P53" i="17"/>
  <c r="AG38" i="17"/>
  <c r="Q40" i="24"/>
  <c r="Q21" i="16"/>
  <c r="R31" i="24"/>
  <c r="AG62" i="29"/>
  <c r="AG15" i="29"/>
  <c r="AF16" i="21" s="1"/>
  <c r="AF66" i="17"/>
  <c r="T30" i="17"/>
  <c r="T34" i="17" s="1"/>
  <c r="T8" i="16"/>
  <c r="U61" i="28"/>
  <c r="U49" i="26"/>
  <c r="T51" i="21" s="1"/>
  <c r="S133" i="27"/>
  <c r="U9" i="16"/>
  <c r="U9" i="18" s="1"/>
  <c r="V84" i="28"/>
  <c r="V66" i="26"/>
  <c r="U52" i="21" s="1"/>
  <c r="R37" i="17"/>
  <c r="AF53" i="17"/>
  <c r="R40" i="17"/>
  <c r="S7" i="18"/>
  <c r="P39" i="17"/>
  <c r="AG52" i="17"/>
  <c r="U58" i="17"/>
  <c r="S5" i="18"/>
  <c r="S11" i="18"/>
  <c r="AE15" i="23"/>
  <c r="AG49" i="27"/>
  <c r="AF62" i="21" s="1"/>
  <c r="AF40" i="24"/>
  <c r="AF21" i="16"/>
  <c r="Q38" i="17"/>
  <c r="Q28" i="24"/>
  <c r="Q66" i="17"/>
  <c r="Q52" i="17"/>
  <c r="Q16" i="16"/>
  <c r="Q17" i="16"/>
  <c r="AE24" i="18"/>
  <c r="Q15" i="29"/>
  <c r="P16" i="21" s="1"/>
  <c r="AH131" i="27"/>
  <c r="AH135" i="27" s="1"/>
  <c r="AG20" i="3" s="1"/>
  <c r="AF38" i="17"/>
  <c r="T44" i="17"/>
  <c r="U130" i="26"/>
  <c r="AH63" i="29"/>
  <c r="AH138" i="27"/>
  <c r="AH142" i="27" s="1"/>
  <c r="AH146" i="27" s="1"/>
  <c r="AG13" i="4" s="1"/>
  <c r="AF39" i="17"/>
  <c r="R54" i="17"/>
  <c r="AG66" i="17"/>
  <c r="U44" i="17"/>
  <c r="AG17" i="21"/>
  <c r="S62" i="29"/>
  <c r="AG108" i="29"/>
  <c r="AG112" i="29" s="1"/>
  <c r="AG83" i="27"/>
  <c r="AF64" i="21" s="1"/>
  <c r="R11" i="29"/>
  <c r="R15" i="27"/>
  <c r="T110" i="27"/>
  <c r="S74" i="27"/>
  <c r="S79" i="27" s="1"/>
  <c r="T91" i="27"/>
  <c r="S7" i="27"/>
  <c r="S12" i="27" s="1"/>
  <c r="V107" i="29"/>
  <c r="U107" i="27"/>
  <c r="T59" i="27"/>
  <c r="T64" i="27" s="1"/>
  <c r="T87" i="29" s="1"/>
  <c r="U111" i="27"/>
  <c r="T75" i="27"/>
  <c r="T80" i="27" s="1"/>
  <c r="T44" i="27"/>
  <c r="S37" i="17" s="1"/>
  <c r="S61" i="29"/>
  <c r="U100" i="27"/>
  <c r="T40" i="27"/>
  <c r="AG59" i="21"/>
  <c r="AG60" i="21"/>
  <c r="T90" i="27"/>
  <c r="S6" i="27"/>
  <c r="S11" i="27" s="1"/>
  <c r="S85" i="29"/>
  <c r="S66" i="27"/>
  <c r="R63" i="21" s="1"/>
  <c r="T10" i="29"/>
  <c r="V99" i="27"/>
  <c r="V39" i="27" s="1"/>
  <c r="V130" i="27" s="1"/>
  <c r="U39" i="27"/>
  <c r="U130" i="27" s="1"/>
  <c r="P21" i="21"/>
  <c r="P23" i="10"/>
  <c r="T96" i="27"/>
  <c r="S24" i="27"/>
  <c r="S29" i="27" s="1"/>
  <c r="S40" i="29" s="1"/>
  <c r="O16" i="21"/>
  <c r="O6" i="10"/>
  <c r="O17" i="21"/>
  <c r="U84" i="29"/>
  <c r="U38" i="29"/>
  <c r="U105" i="27"/>
  <c r="T57" i="27"/>
  <c r="T62" i="27" s="1"/>
  <c r="T101" i="27"/>
  <c r="S41" i="27"/>
  <c r="U95" i="27"/>
  <c r="T23" i="27"/>
  <c r="T28" i="27" s="1"/>
  <c r="R32" i="27"/>
  <c r="Q61" i="21" s="1"/>
  <c r="V89" i="27"/>
  <c r="V5" i="27" s="1"/>
  <c r="V10" i="27" s="1"/>
  <c r="U5" i="27"/>
  <c r="U10" i="27" s="1"/>
  <c r="AE23" i="10"/>
  <c r="AE21" i="21"/>
  <c r="AE16" i="23"/>
  <c r="AE14" i="23"/>
  <c r="P59" i="21"/>
  <c r="P60" i="21"/>
  <c r="V102" i="27"/>
  <c r="V42" i="27" s="1"/>
  <c r="U42" i="27"/>
  <c r="T13" i="29"/>
  <c r="AH108" i="29"/>
  <c r="AH112" i="29" s="1"/>
  <c r="AH83" i="27"/>
  <c r="AG64" i="21" s="1"/>
  <c r="V92" i="27"/>
  <c r="V8" i="27" s="1"/>
  <c r="V13" i="27" s="1"/>
  <c r="U8" i="27"/>
  <c r="U13" i="27" s="1"/>
  <c r="S39" i="29"/>
  <c r="S43" i="29" s="1"/>
  <c r="R18" i="21" s="1"/>
  <c r="U97" i="27"/>
  <c r="T25" i="27"/>
  <c r="T30" i="27" s="1"/>
  <c r="T41" i="29" s="1"/>
  <c r="V84" i="29"/>
  <c r="U106" i="27"/>
  <c r="T58" i="27"/>
  <c r="T63" i="27" s="1"/>
  <c r="V38" i="29"/>
  <c r="R108" i="29"/>
  <c r="R112" i="29" s="1"/>
  <c r="R83" i="27"/>
  <c r="Q64" i="21" s="1"/>
  <c r="R12" i="29"/>
  <c r="U107" i="29"/>
  <c r="AE20" i="18"/>
  <c r="V112" i="27"/>
  <c r="V76" i="27" s="1"/>
  <c r="V81" i="27" s="1"/>
  <c r="V110" i="29" s="1"/>
  <c r="U76" i="27"/>
  <c r="U81" i="27" s="1"/>
  <c r="U110" i="29" s="1"/>
  <c r="W116" i="28"/>
  <c r="W108" i="28"/>
  <c r="W112" i="28" s="1"/>
  <c r="Y144" i="28"/>
  <c r="X103" i="28"/>
  <c r="U7" i="23"/>
  <c r="U5" i="10"/>
  <c r="T5" i="23"/>
  <c r="U49" i="21"/>
  <c r="U48" i="21"/>
  <c r="T6" i="21"/>
  <c r="T49" i="21"/>
  <c r="T48" i="21"/>
  <c r="D4" i="19"/>
  <c r="D4" i="24"/>
  <c r="D67" i="24" s="1"/>
  <c r="D4" i="23"/>
  <c r="D22" i="23" s="1"/>
  <c r="D4" i="18"/>
  <c r="D43" i="18" s="1"/>
  <c r="D4" i="17"/>
  <c r="D22" i="17" s="1"/>
  <c r="D4" i="21"/>
  <c r="D69" i="21" s="1"/>
  <c r="D4" i="16"/>
  <c r="D56" i="16" s="1"/>
  <c r="D4" i="22"/>
  <c r="D4" i="10"/>
  <c r="E29" i="2"/>
  <c r="F29" i="2"/>
  <c r="G29" i="2"/>
  <c r="H29" i="2"/>
  <c r="I29" i="2"/>
  <c r="J29" i="2"/>
  <c r="D4" i="6"/>
  <c r="D47" i="6" s="1"/>
  <c r="D4" i="4"/>
  <c r="D20" i="4" s="1"/>
  <c r="D4" i="3"/>
  <c r="D28" i="3" s="1"/>
  <c r="D4" i="2"/>
  <c r="E100" i="29"/>
  <c r="F100" i="29" s="1"/>
  <c r="G100" i="29" s="1"/>
  <c r="H100" i="29" s="1"/>
  <c r="I100" i="29" s="1"/>
  <c r="J100" i="29" s="1"/>
  <c r="K100" i="29" s="1"/>
  <c r="L100" i="29" s="1"/>
  <c r="M100" i="29" s="1"/>
  <c r="N100" i="29" s="1"/>
  <c r="O100" i="29" s="1"/>
  <c r="P100" i="29" s="1"/>
  <c r="Q100" i="29" s="1"/>
  <c r="R100" i="29" s="1"/>
  <c r="S100" i="29" s="1"/>
  <c r="T100" i="29" s="1"/>
  <c r="U100" i="29" s="1"/>
  <c r="V100" i="29" s="1"/>
  <c r="W100" i="29" s="1"/>
  <c r="X100" i="29" s="1"/>
  <c r="Y100" i="29" s="1"/>
  <c r="Z100" i="29" s="1"/>
  <c r="AA100" i="29" s="1"/>
  <c r="AB100" i="29" s="1"/>
  <c r="AC100" i="29" s="1"/>
  <c r="AD100" i="29" s="1"/>
  <c r="AE100" i="29" s="1"/>
  <c r="AF100" i="29" s="1"/>
  <c r="AG100" i="29" s="1"/>
  <c r="AH100" i="29" s="1"/>
  <c r="E77" i="29"/>
  <c r="F77" i="29" s="1"/>
  <c r="G77" i="29" s="1"/>
  <c r="H77" i="29" s="1"/>
  <c r="I77" i="29" s="1"/>
  <c r="J77" i="29" s="1"/>
  <c r="K77" i="29" s="1"/>
  <c r="L77" i="29" s="1"/>
  <c r="M77" i="29" s="1"/>
  <c r="N77" i="29" s="1"/>
  <c r="O77" i="29" s="1"/>
  <c r="P77" i="29" s="1"/>
  <c r="Q77" i="29" s="1"/>
  <c r="R77" i="29" s="1"/>
  <c r="S77" i="29" s="1"/>
  <c r="T77" i="29" s="1"/>
  <c r="U77" i="29" s="1"/>
  <c r="V77" i="29" s="1"/>
  <c r="W77" i="29" s="1"/>
  <c r="X77" i="29" s="1"/>
  <c r="Y77" i="29" s="1"/>
  <c r="Z77" i="29" s="1"/>
  <c r="AA77" i="29" s="1"/>
  <c r="AB77" i="29" s="1"/>
  <c r="AC77" i="29" s="1"/>
  <c r="AD77" i="29" s="1"/>
  <c r="AE77" i="29" s="1"/>
  <c r="AF77" i="29" s="1"/>
  <c r="AG77" i="29" s="1"/>
  <c r="AH77" i="29" s="1"/>
  <c r="E54" i="29"/>
  <c r="F54" i="29" s="1"/>
  <c r="G54" i="29" s="1"/>
  <c r="H54" i="29" s="1"/>
  <c r="I54" i="29" s="1"/>
  <c r="J54" i="29" s="1"/>
  <c r="K54" i="29" s="1"/>
  <c r="L54" i="29" s="1"/>
  <c r="M54" i="29" s="1"/>
  <c r="N54" i="29" s="1"/>
  <c r="O54" i="29" s="1"/>
  <c r="P54" i="29" s="1"/>
  <c r="Q54" i="29" s="1"/>
  <c r="R54" i="29" s="1"/>
  <c r="S54" i="29" s="1"/>
  <c r="T54" i="29" s="1"/>
  <c r="U54" i="29" s="1"/>
  <c r="V54" i="29" s="1"/>
  <c r="W54" i="29" s="1"/>
  <c r="X54" i="29" s="1"/>
  <c r="Y54" i="29" s="1"/>
  <c r="Z54" i="29" s="1"/>
  <c r="AA54" i="29" s="1"/>
  <c r="AB54" i="29" s="1"/>
  <c r="AC54" i="29" s="1"/>
  <c r="AD54" i="29" s="1"/>
  <c r="AE54" i="29" s="1"/>
  <c r="AF54" i="29" s="1"/>
  <c r="AG54" i="29" s="1"/>
  <c r="AH54" i="29" s="1"/>
  <c r="E31" i="29"/>
  <c r="F31" i="29" s="1"/>
  <c r="G31" i="29" s="1"/>
  <c r="H31" i="29" s="1"/>
  <c r="I31" i="29" s="1"/>
  <c r="J31" i="29" s="1"/>
  <c r="K31" i="29" s="1"/>
  <c r="L31" i="29" s="1"/>
  <c r="M31" i="29" s="1"/>
  <c r="N31" i="29" s="1"/>
  <c r="O31" i="29" s="1"/>
  <c r="P31" i="29" s="1"/>
  <c r="Q31" i="29" s="1"/>
  <c r="R31" i="29" s="1"/>
  <c r="S31" i="29" s="1"/>
  <c r="T31" i="29" s="1"/>
  <c r="U31" i="29" s="1"/>
  <c r="V31" i="29" s="1"/>
  <c r="W31" i="29" s="1"/>
  <c r="X31" i="29" s="1"/>
  <c r="Y31" i="29" s="1"/>
  <c r="Z31" i="29" s="1"/>
  <c r="AA31" i="29" s="1"/>
  <c r="AB31" i="29" s="1"/>
  <c r="AC31" i="29" s="1"/>
  <c r="AD31" i="29" s="1"/>
  <c r="AE31" i="29" s="1"/>
  <c r="AF31" i="29" s="1"/>
  <c r="AG31" i="29" s="1"/>
  <c r="AH31" i="29" s="1"/>
  <c r="E3" i="29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X3" i="29" s="1"/>
  <c r="Y3" i="29" s="1"/>
  <c r="Z3" i="29" s="1"/>
  <c r="AA3" i="29" s="1"/>
  <c r="AB3" i="29" s="1"/>
  <c r="AC3" i="29" s="1"/>
  <c r="AD3" i="29" s="1"/>
  <c r="AE3" i="29" s="1"/>
  <c r="AF3" i="29" s="1"/>
  <c r="AG3" i="29" s="1"/>
  <c r="AH3" i="29" s="1"/>
  <c r="E100" i="28"/>
  <c r="F100" i="28" s="1"/>
  <c r="G100" i="28" s="1"/>
  <c r="H100" i="28" s="1"/>
  <c r="I100" i="28" s="1"/>
  <c r="J100" i="28" s="1"/>
  <c r="K100" i="28" s="1"/>
  <c r="L100" i="28" s="1"/>
  <c r="M100" i="28" s="1"/>
  <c r="N100" i="28" s="1"/>
  <c r="O100" i="28" s="1"/>
  <c r="P100" i="28" s="1"/>
  <c r="Q100" i="28" s="1"/>
  <c r="R100" i="28" s="1"/>
  <c r="S100" i="28" s="1"/>
  <c r="T100" i="28" s="1"/>
  <c r="U100" i="28" s="1"/>
  <c r="V100" i="28" s="1"/>
  <c r="W100" i="28" s="1"/>
  <c r="X100" i="28" s="1"/>
  <c r="Y100" i="28" s="1"/>
  <c r="Z100" i="28" s="1"/>
  <c r="AA100" i="28" s="1"/>
  <c r="AB100" i="28" s="1"/>
  <c r="AC100" i="28" s="1"/>
  <c r="AD100" i="28" s="1"/>
  <c r="AE100" i="28" s="1"/>
  <c r="AF100" i="28" s="1"/>
  <c r="AG100" i="28" s="1"/>
  <c r="AH100" i="28" s="1"/>
  <c r="E77" i="28"/>
  <c r="F77" i="28" s="1"/>
  <c r="G77" i="28" s="1"/>
  <c r="H77" i="28" s="1"/>
  <c r="I77" i="28" s="1"/>
  <c r="J77" i="28" s="1"/>
  <c r="K77" i="28" s="1"/>
  <c r="L77" i="28" s="1"/>
  <c r="M77" i="28" s="1"/>
  <c r="N77" i="28" s="1"/>
  <c r="O77" i="28" s="1"/>
  <c r="P77" i="28" s="1"/>
  <c r="Q77" i="28" s="1"/>
  <c r="R77" i="28" s="1"/>
  <c r="S77" i="28" s="1"/>
  <c r="T77" i="28" s="1"/>
  <c r="U77" i="28" s="1"/>
  <c r="V77" i="28" s="1"/>
  <c r="W77" i="28" s="1"/>
  <c r="X77" i="28" s="1"/>
  <c r="Y77" i="28" s="1"/>
  <c r="Z77" i="28" s="1"/>
  <c r="AA77" i="28" s="1"/>
  <c r="AB77" i="28" s="1"/>
  <c r="AC77" i="28" s="1"/>
  <c r="AD77" i="28" s="1"/>
  <c r="AE77" i="28" s="1"/>
  <c r="AF77" i="28" s="1"/>
  <c r="AG77" i="28" s="1"/>
  <c r="AH77" i="28" s="1"/>
  <c r="E54" i="28"/>
  <c r="F54" i="28" s="1"/>
  <c r="G54" i="28" s="1"/>
  <c r="H54" i="28" s="1"/>
  <c r="I54" i="28" s="1"/>
  <c r="J54" i="28" s="1"/>
  <c r="K54" i="28" s="1"/>
  <c r="L54" i="28" s="1"/>
  <c r="M54" i="28" s="1"/>
  <c r="N54" i="28" s="1"/>
  <c r="O54" i="28" s="1"/>
  <c r="P54" i="28" s="1"/>
  <c r="Q54" i="28" s="1"/>
  <c r="R54" i="28" s="1"/>
  <c r="S54" i="28" s="1"/>
  <c r="T54" i="28" s="1"/>
  <c r="U54" i="28" s="1"/>
  <c r="V54" i="28" s="1"/>
  <c r="W54" i="28" s="1"/>
  <c r="X54" i="28" s="1"/>
  <c r="Y54" i="28" s="1"/>
  <c r="Z54" i="28" s="1"/>
  <c r="AA54" i="28" s="1"/>
  <c r="AB54" i="28" s="1"/>
  <c r="AC54" i="28" s="1"/>
  <c r="AD54" i="28" s="1"/>
  <c r="AE54" i="28" s="1"/>
  <c r="AF54" i="28" s="1"/>
  <c r="AG54" i="28" s="1"/>
  <c r="AH54" i="28" s="1"/>
  <c r="E31" i="28"/>
  <c r="F31" i="28" s="1"/>
  <c r="G31" i="28" s="1"/>
  <c r="H31" i="28" s="1"/>
  <c r="I31" i="28" s="1"/>
  <c r="J31" i="28" s="1"/>
  <c r="K31" i="28" s="1"/>
  <c r="L31" i="28" s="1"/>
  <c r="M31" i="28" s="1"/>
  <c r="N31" i="28" s="1"/>
  <c r="O31" i="28" s="1"/>
  <c r="P31" i="28" s="1"/>
  <c r="Q31" i="28" s="1"/>
  <c r="R31" i="28" s="1"/>
  <c r="S31" i="28" s="1"/>
  <c r="T31" i="28" s="1"/>
  <c r="U31" i="28" s="1"/>
  <c r="V31" i="28" s="1"/>
  <c r="W31" i="28" s="1"/>
  <c r="X31" i="28" s="1"/>
  <c r="Y31" i="28" s="1"/>
  <c r="Z31" i="28" s="1"/>
  <c r="AA31" i="28" s="1"/>
  <c r="AB31" i="28" s="1"/>
  <c r="AC31" i="28" s="1"/>
  <c r="AD31" i="28" s="1"/>
  <c r="AE31" i="28" s="1"/>
  <c r="AF31" i="28" s="1"/>
  <c r="AG31" i="28" s="1"/>
  <c r="AH31" i="28" s="1"/>
  <c r="E3" i="28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X3" i="28" s="1"/>
  <c r="Y3" i="28" s="1"/>
  <c r="Z3" i="28" s="1"/>
  <c r="AA3" i="28" s="1"/>
  <c r="AB3" i="28" s="1"/>
  <c r="AC3" i="28" s="1"/>
  <c r="AD3" i="28" s="1"/>
  <c r="AE3" i="28" s="1"/>
  <c r="AF3" i="28" s="1"/>
  <c r="AG3" i="28" s="1"/>
  <c r="AH3" i="28" s="1"/>
  <c r="E71" i="27"/>
  <c r="F71" i="27" s="1"/>
  <c r="G71" i="27" s="1"/>
  <c r="H71" i="27" s="1"/>
  <c r="I71" i="27" s="1"/>
  <c r="J71" i="27" s="1"/>
  <c r="K71" i="27" s="1"/>
  <c r="L71" i="27" s="1"/>
  <c r="M71" i="27" s="1"/>
  <c r="N71" i="27" s="1"/>
  <c r="O71" i="27" s="1"/>
  <c r="P71" i="27" s="1"/>
  <c r="Q71" i="27" s="1"/>
  <c r="R71" i="27" s="1"/>
  <c r="S71" i="27" s="1"/>
  <c r="T71" i="27" s="1"/>
  <c r="U71" i="27" s="1"/>
  <c r="V71" i="27" s="1"/>
  <c r="W71" i="27" s="1"/>
  <c r="X71" i="27" s="1"/>
  <c r="Y71" i="27" s="1"/>
  <c r="Z71" i="27" s="1"/>
  <c r="AA71" i="27" s="1"/>
  <c r="AB71" i="27" s="1"/>
  <c r="AC71" i="27" s="1"/>
  <c r="AD71" i="27" s="1"/>
  <c r="AE71" i="27" s="1"/>
  <c r="AF71" i="27" s="1"/>
  <c r="AG71" i="27" s="1"/>
  <c r="AH71" i="27" s="1"/>
  <c r="E54" i="27"/>
  <c r="F54" i="27" s="1"/>
  <c r="G54" i="27" s="1"/>
  <c r="H54" i="27" s="1"/>
  <c r="I54" i="27" s="1"/>
  <c r="J54" i="27" s="1"/>
  <c r="K54" i="27" s="1"/>
  <c r="L54" i="27" s="1"/>
  <c r="M54" i="27" s="1"/>
  <c r="N54" i="27" s="1"/>
  <c r="O54" i="27" s="1"/>
  <c r="P54" i="27" s="1"/>
  <c r="Q54" i="27" s="1"/>
  <c r="R54" i="27" s="1"/>
  <c r="S54" i="27" s="1"/>
  <c r="T54" i="27" s="1"/>
  <c r="E37" i="27"/>
  <c r="F37" i="27" s="1"/>
  <c r="G37" i="27" s="1"/>
  <c r="H37" i="27" s="1"/>
  <c r="I37" i="27" s="1"/>
  <c r="J37" i="27" s="1"/>
  <c r="K37" i="27" s="1"/>
  <c r="L37" i="27" s="1"/>
  <c r="M37" i="27" s="1"/>
  <c r="N37" i="27" s="1"/>
  <c r="O37" i="27" s="1"/>
  <c r="P37" i="27" s="1"/>
  <c r="Q37" i="27" s="1"/>
  <c r="R37" i="27" s="1"/>
  <c r="S37" i="27" s="1"/>
  <c r="T37" i="27" s="1"/>
  <c r="U37" i="27" s="1"/>
  <c r="V37" i="27" s="1"/>
  <c r="W37" i="27" s="1"/>
  <c r="X37" i="27" s="1"/>
  <c r="Y37" i="27" s="1"/>
  <c r="Z37" i="27" s="1"/>
  <c r="AA37" i="27" s="1"/>
  <c r="AB37" i="27" s="1"/>
  <c r="AC37" i="27" s="1"/>
  <c r="AD37" i="27" s="1"/>
  <c r="AE37" i="27" s="1"/>
  <c r="AF37" i="27" s="1"/>
  <c r="AG37" i="27" s="1"/>
  <c r="AH37" i="27" s="1"/>
  <c r="E20" i="27"/>
  <c r="F20" i="27" s="1"/>
  <c r="G20" i="27" s="1"/>
  <c r="H20" i="27" s="1"/>
  <c r="I20" i="27" s="1"/>
  <c r="J20" i="27" s="1"/>
  <c r="K20" i="27" s="1"/>
  <c r="L20" i="27" s="1"/>
  <c r="M20" i="27" s="1"/>
  <c r="N20" i="27" s="1"/>
  <c r="O20" i="27" s="1"/>
  <c r="P20" i="27" s="1"/>
  <c r="Q20" i="27" s="1"/>
  <c r="R20" i="27" s="1"/>
  <c r="S20" i="27" s="1"/>
  <c r="T20" i="27" s="1"/>
  <c r="U20" i="27" s="1"/>
  <c r="V20" i="27" s="1"/>
  <c r="W20" i="27" s="1"/>
  <c r="X20" i="27" s="1"/>
  <c r="Y20" i="27" s="1"/>
  <c r="Z20" i="27" s="1"/>
  <c r="AA20" i="27" s="1"/>
  <c r="AB20" i="27" s="1"/>
  <c r="AC20" i="27" s="1"/>
  <c r="AD20" i="27" s="1"/>
  <c r="AE20" i="27" s="1"/>
  <c r="AF20" i="27" s="1"/>
  <c r="AG20" i="27" s="1"/>
  <c r="AH20" i="27" s="1"/>
  <c r="E3" i="27"/>
  <c r="F3" i="27" s="1"/>
  <c r="G3" i="27" s="1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X3" i="27" s="1"/>
  <c r="Y3" i="27" s="1"/>
  <c r="Z3" i="27" s="1"/>
  <c r="AA3" i="27" s="1"/>
  <c r="AB3" i="27" s="1"/>
  <c r="AC3" i="27" s="1"/>
  <c r="AD3" i="27" s="1"/>
  <c r="AE3" i="27" s="1"/>
  <c r="AF3" i="27" s="1"/>
  <c r="AG3" i="27" s="1"/>
  <c r="AH3" i="27" s="1"/>
  <c r="E71" i="26"/>
  <c r="F71" i="26" s="1"/>
  <c r="G71" i="26" s="1"/>
  <c r="H71" i="26" s="1"/>
  <c r="I71" i="26" s="1"/>
  <c r="J71" i="26" s="1"/>
  <c r="K71" i="26" s="1"/>
  <c r="L71" i="26" s="1"/>
  <c r="M71" i="26" s="1"/>
  <c r="N71" i="26" s="1"/>
  <c r="O71" i="26" s="1"/>
  <c r="P71" i="26" s="1"/>
  <c r="Q71" i="26" s="1"/>
  <c r="R71" i="26" s="1"/>
  <c r="S71" i="26" s="1"/>
  <c r="T71" i="26" s="1"/>
  <c r="U71" i="26" s="1"/>
  <c r="V71" i="26" s="1"/>
  <c r="W71" i="26" s="1"/>
  <c r="X71" i="26" s="1"/>
  <c r="Y71" i="26" s="1"/>
  <c r="Z71" i="26" s="1"/>
  <c r="AA71" i="26" s="1"/>
  <c r="AB71" i="26" s="1"/>
  <c r="AC71" i="26" s="1"/>
  <c r="AD71" i="26" s="1"/>
  <c r="AE71" i="26" s="1"/>
  <c r="AF71" i="26" s="1"/>
  <c r="AG71" i="26" s="1"/>
  <c r="AH71" i="26" s="1"/>
  <c r="E54" i="26"/>
  <c r="F54" i="26" s="1"/>
  <c r="G54" i="26" s="1"/>
  <c r="H54" i="26" s="1"/>
  <c r="I54" i="26" s="1"/>
  <c r="J54" i="26" s="1"/>
  <c r="K54" i="26" s="1"/>
  <c r="L54" i="26" s="1"/>
  <c r="M54" i="26" s="1"/>
  <c r="N54" i="26" s="1"/>
  <c r="O54" i="26" s="1"/>
  <c r="P54" i="26" s="1"/>
  <c r="Q54" i="26" s="1"/>
  <c r="R54" i="26" s="1"/>
  <c r="S54" i="26" s="1"/>
  <c r="T54" i="26" s="1"/>
  <c r="U54" i="26" s="1"/>
  <c r="V54" i="26" s="1"/>
  <c r="W54" i="26" s="1"/>
  <c r="X54" i="26" s="1"/>
  <c r="Y54" i="26" s="1"/>
  <c r="Z54" i="26" s="1"/>
  <c r="AA54" i="26" s="1"/>
  <c r="AB54" i="26" s="1"/>
  <c r="AC54" i="26" s="1"/>
  <c r="AD54" i="26" s="1"/>
  <c r="AE54" i="26" s="1"/>
  <c r="AF54" i="26" s="1"/>
  <c r="AG54" i="26" s="1"/>
  <c r="AH54" i="26" s="1"/>
  <c r="E37" i="26"/>
  <c r="F37" i="26" s="1"/>
  <c r="G37" i="26" s="1"/>
  <c r="H37" i="26" s="1"/>
  <c r="I37" i="26" s="1"/>
  <c r="J37" i="26" s="1"/>
  <c r="K37" i="26" s="1"/>
  <c r="L37" i="26" s="1"/>
  <c r="M37" i="26" s="1"/>
  <c r="N37" i="26" s="1"/>
  <c r="O37" i="26" s="1"/>
  <c r="P37" i="26" s="1"/>
  <c r="Q37" i="26" s="1"/>
  <c r="R37" i="26" s="1"/>
  <c r="S37" i="26" s="1"/>
  <c r="T37" i="26" s="1"/>
  <c r="U37" i="26" s="1"/>
  <c r="V37" i="26" s="1"/>
  <c r="W37" i="26" s="1"/>
  <c r="X37" i="26" s="1"/>
  <c r="Y37" i="26" s="1"/>
  <c r="Z37" i="26" s="1"/>
  <c r="AA37" i="26" s="1"/>
  <c r="AB37" i="26" s="1"/>
  <c r="AC37" i="26" s="1"/>
  <c r="AD37" i="26" s="1"/>
  <c r="AE37" i="26" s="1"/>
  <c r="AF37" i="26" s="1"/>
  <c r="AG37" i="26" s="1"/>
  <c r="AH37" i="26" s="1"/>
  <c r="E20" i="26"/>
  <c r="F20" i="26" s="1"/>
  <c r="G20" i="26" s="1"/>
  <c r="H20" i="26" s="1"/>
  <c r="I20" i="26" s="1"/>
  <c r="J20" i="26" s="1"/>
  <c r="K20" i="26" s="1"/>
  <c r="L20" i="26" s="1"/>
  <c r="M20" i="26" s="1"/>
  <c r="N20" i="26" s="1"/>
  <c r="O20" i="26" s="1"/>
  <c r="P20" i="26" s="1"/>
  <c r="Q20" i="26" s="1"/>
  <c r="R20" i="26" s="1"/>
  <c r="S20" i="26" s="1"/>
  <c r="T20" i="26" s="1"/>
  <c r="F3" i="26"/>
  <c r="G3" i="26" s="1"/>
  <c r="H3" i="26" s="1"/>
  <c r="I3" i="26" s="1"/>
  <c r="J3" i="26" s="1"/>
  <c r="K3" i="26" s="1"/>
  <c r="L3" i="26" s="1"/>
  <c r="M3" i="26" s="1"/>
  <c r="C16" i="1"/>
  <c r="AE7" i="25"/>
  <c r="AE8" i="25"/>
  <c r="AE9" i="25"/>
  <c r="AE10" i="25"/>
  <c r="AE11" i="25"/>
  <c r="AE12" i="25"/>
  <c r="AD7" i="25"/>
  <c r="AD8" i="25"/>
  <c r="AD9" i="25"/>
  <c r="AD10" i="25"/>
  <c r="AD11" i="25"/>
  <c r="AD12" i="25"/>
  <c r="AC7" i="25"/>
  <c r="AC8" i="25"/>
  <c r="AC9" i="25"/>
  <c r="AC10" i="25"/>
  <c r="AC11" i="25"/>
  <c r="AC12" i="25"/>
  <c r="U62" i="17" l="1"/>
  <c r="C31" i="17"/>
  <c r="U22" i="10"/>
  <c r="U135" i="26"/>
  <c r="T8" i="3" s="1"/>
  <c r="U10" i="18"/>
  <c r="U34" i="17"/>
  <c r="C34" i="17" s="1"/>
  <c r="U7" i="18"/>
  <c r="U5" i="18"/>
  <c r="U6" i="23"/>
  <c r="V89" i="28"/>
  <c r="U9" i="21" s="1"/>
  <c r="U66" i="28"/>
  <c r="T8" i="21" s="1"/>
  <c r="T11" i="18"/>
  <c r="U48" i="17"/>
  <c r="U5" i="21"/>
  <c r="T5" i="21"/>
  <c r="C30" i="17"/>
  <c r="T48" i="17"/>
  <c r="C48" i="17" s="1"/>
  <c r="P6" i="10"/>
  <c r="P17" i="21"/>
  <c r="S89" i="29"/>
  <c r="R20" i="21" s="1"/>
  <c r="AG20" i="18"/>
  <c r="S32" i="27"/>
  <c r="R61" i="21" s="1"/>
  <c r="AG16" i="21"/>
  <c r="P23" i="18"/>
  <c r="P36" i="18" s="1"/>
  <c r="S40" i="17"/>
  <c r="P14" i="23"/>
  <c r="P23" i="23" s="1"/>
  <c r="AF23" i="18"/>
  <c r="AG66" i="29"/>
  <c r="AF19" i="21" s="1"/>
  <c r="T62" i="17"/>
  <c r="C62" i="17" s="1"/>
  <c r="T7" i="23"/>
  <c r="AF6" i="10"/>
  <c r="R18" i="16"/>
  <c r="U89" i="28"/>
  <c r="T9" i="21" s="1"/>
  <c r="T6" i="23"/>
  <c r="T10" i="18"/>
  <c r="V146" i="26"/>
  <c r="U5" i="4" s="1"/>
  <c r="U146" i="26"/>
  <c r="T5" i="4" s="1"/>
  <c r="P20" i="18"/>
  <c r="P33" i="18" s="1"/>
  <c r="AG15" i="23"/>
  <c r="P16" i="23"/>
  <c r="P25" i="23" s="1"/>
  <c r="T5" i="18"/>
  <c r="T9" i="18"/>
  <c r="AG23" i="18"/>
  <c r="P24" i="18"/>
  <c r="P37" i="18" s="1"/>
  <c r="AH66" i="29"/>
  <c r="AG19" i="21" s="1"/>
  <c r="V66" i="28"/>
  <c r="U8" i="21" s="1"/>
  <c r="S131" i="27"/>
  <c r="T7" i="18"/>
  <c r="P18" i="18"/>
  <c r="P31" i="18" s="1"/>
  <c r="AF17" i="21"/>
  <c r="AF22" i="18"/>
  <c r="U5" i="23"/>
  <c r="U8" i="23" s="1"/>
  <c r="V47" i="27"/>
  <c r="V64" i="29" s="1"/>
  <c r="U37" i="17"/>
  <c r="S46" i="27"/>
  <c r="R53" i="17" s="1"/>
  <c r="S132" i="27"/>
  <c r="R39" i="17"/>
  <c r="R63" i="29"/>
  <c r="R66" i="29" s="1"/>
  <c r="Q19" i="21" s="1"/>
  <c r="R138" i="27"/>
  <c r="R142" i="27" s="1"/>
  <c r="R146" i="27" s="1"/>
  <c r="Q13" i="4" s="1"/>
  <c r="Q19" i="16"/>
  <c r="Q15" i="23" s="1"/>
  <c r="Q24" i="23" s="1"/>
  <c r="R49" i="27"/>
  <c r="Q62" i="21" s="1"/>
  <c r="Q67" i="17"/>
  <c r="T133" i="27"/>
  <c r="C44" i="17"/>
  <c r="S31" i="24"/>
  <c r="S37" i="24"/>
  <c r="S58" i="24" s="1"/>
  <c r="S20" i="16"/>
  <c r="AF18" i="18"/>
  <c r="R52" i="17"/>
  <c r="R38" i="17"/>
  <c r="R28" i="24"/>
  <c r="R49" i="24" s="1"/>
  <c r="R66" i="17"/>
  <c r="R16" i="16"/>
  <c r="R17" i="16"/>
  <c r="T45" i="27"/>
  <c r="S34" i="24" s="1"/>
  <c r="S55" i="24" s="1"/>
  <c r="R40" i="24"/>
  <c r="R61" i="24" s="1"/>
  <c r="R21" i="16"/>
  <c r="S68" i="17"/>
  <c r="S65" i="17"/>
  <c r="C58" i="17"/>
  <c r="U11" i="18"/>
  <c r="T86" i="29"/>
  <c r="T139" i="27"/>
  <c r="T143" i="27" s="1"/>
  <c r="U47" i="27"/>
  <c r="U64" i="29" s="1"/>
  <c r="P22" i="18"/>
  <c r="P35" i="18" s="1"/>
  <c r="AF20" i="18"/>
  <c r="T109" i="29"/>
  <c r="T140" i="27"/>
  <c r="T144" i="27" s="1"/>
  <c r="S54" i="17"/>
  <c r="Q53" i="17"/>
  <c r="Q23" i="10"/>
  <c r="Q21" i="21"/>
  <c r="V13" i="29"/>
  <c r="AG21" i="21"/>
  <c r="AG23" i="10"/>
  <c r="U10" i="29"/>
  <c r="U101" i="27"/>
  <c r="T41" i="27"/>
  <c r="S11" i="29"/>
  <c r="S15" i="27"/>
  <c r="U91" i="27"/>
  <c r="T7" i="27"/>
  <c r="T12" i="27" s="1"/>
  <c r="V106" i="27"/>
  <c r="V58" i="27" s="1"/>
  <c r="V63" i="27" s="1"/>
  <c r="U58" i="27"/>
  <c r="U63" i="27" s="1"/>
  <c r="AF16" i="23"/>
  <c r="AG16" i="23"/>
  <c r="V10" i="29"/>
  <c r="T39" i="29"/>
  <c r="T85" i="29"/>
  <c r="T66" i="27"/>
  <c r="S63" i="21" s="1"/>
  <c r="AF24" i="18"/>
  <c r="AF14" i="23"/>
  <c r="U90" i="27"/>
  <c r="T6" i="27"/>
  <c r="T11" i="27" s="1"/>
  <c r="V100" i="27"/>
  <c r="V40" i="27" s="1"/>
  <c r="U40" i="27"/>
  <c r="T61" i="29"/>
  <c r="S108" i="29"/>
  <c r="S112" i="29" s="1"/>
  <c r="S83" i="27"/>
  <c r="R64" i="21" s="1"/>
  <c r="U13" i="29"/>
  <c r="V44" i="27"/>
  <c r="U65" i="17" s="1"/>
  <c r="S49" i="27"/>
  <c r="R62" i="21" s="1"/>
  <c r="V111" i="27"/>
  <c r="V75" i="27" s="1"/>
  <c r="V80" i="27" s="1"/>
  <c r="U75" i="27"/>
  <c r="U80" i="27" s="1"/>
  <c r="V107" i="27"/>
  <c r="V59" i="27" s="1"/>
  <c r="V64" i="27" s="1"/>
  <c r="V87" i="29" s="1"/>
  <c r="U59" i="27"/>
  <c r="U64" i="27" s="1"/>
  <c r="U87" i="29" s="1"/>
  <c r="S12" i="29"/>
  <c r="Q59" i="21"/>
  <c r="Q60" i="21"/>
  <c r="R54" i="24"/>
  <c r="V97" i="27"/>
  <c r="V25" i="27" s="1"/>
  <c r="V30" i="27" s="1"/>
  <c r="V41" i="29" s="1"/>
  <c r="U25" i="27"/>
  <c r="U30" i="27" s="1"/>
  <c r="U41" i="29" s="1"/>
  <c r="AG22" i="18"/>
  <c r="AG18" i="18"/>
  <c r="AG14" i="23"/>
  <c r="AG24" i="18"/>
  <c r="V95" i="27"/>
  <c r="V23" i="27" s="1"/>
  <c r="V28" i="27" s="1"/>
  <c r="U23" i="27"/>
  <c r="U28" i="27" s="1"/>
  <c r="V105" i="27"/>
  <c r="V57" i="27" s="1"/>
  <c r="V62" i="27" s="1"/>
  <c r="U57" i="27"/>
  <c r="U62" i="27" s="1"/>
  <c r="U96" i="27"/>
  <c r="T24" i="27"/>
  <c r="T29" i="27" s="1"/>
  <c r="T40" i="29" s="1"/>
  <c r="U44" i="27"/>
  <c r="AF15" i="23"/>
  <c r="U110" i="27"/>
  <c r="T74" i="27"/>
  <c r="T79" i="27" s="1"/>
  <c r="R15" i="29"/>
  <c r="AF21" i="21"/>
  <c r="AF23" i="10"/>
  <c r="E4" i="2"/>
  <c r="F118" i="2"/>
  <c r="E118" i="2"/>
  <c r="H4" i="2"/>
  <c r="H35" i="2" s="1"/>
  <c r="G4" i="2"/>
  <c r="V7" i="18"/>
  <c r="V33" i="18" s="1"/>
  <c r="V5" i="23"/>
  <c r="V6" i="23"/>
  <c r="V24" i="23" s="1"/>
  <c r="V9" i="18"/>
  <c r="V35" i="18" s="1"/>
  <c r="V5" i="18"/>
  <c r="V31" i="18" s="1"/>
  <c r="V7" i="23"/>
  <c r="V25" i="23" s="1"/>
  <c r="V10" i="18"/>
  <c r="V36" i="18" s="1"/>
  <c r="V11" i="18"/>
  <c r="V37" i="18" s="1"/>
  <c r="X116" i="28"/>
  <c r="X108" i="28"/>
  <c r="X112" i="28" s="1"/>
  <c r="Z144" i="28"/>
  <c r="Y103" i="28"/>
  <c r="V22" i="10"/>
  <c r="V10" i="21"/>
  <c r="U54" i="27"/>
  <c r="V54" i="27" s="1"/>
  <c r="W54" i="27" s="1"/>
  <c r="X54" i="27" s="1"/>
  <c r="Y54" i="27" s="1"/>
  <c r="Z54" i="27" s="1"/>
  <c r="AA54" i="27" s="1"/>
  <c r="AB54" i="27" s="1"/>
  <c r="AC54" i="27" s="1"/>
  <c r="AD54" i="27" s="1"/>
  <c r="AE54" i="27" s="1"/>
  <c r="AF54" i="27" s="1"/>
  <c r="AG54" i="27" s="1"/>
  <c r="AH54" i="27" s="1"/>
  <c r="U20" i="26"/>
  <c r="V20" i="26" s="1"/>
  <c r="W20" i="26" s="1"/>
  <c r="X20" i="26" s="1"/>
  <c r="Y20" i="26" s="1"/>
  <c r="Z20" i="26" s="1"/>
  <c r="AA20" i="26" s="1"/>
  <c r="AB20" i="26" s="1"/>
  <c r="AC20" i="26" s="1"/>
  <c r="AD20" i="26" s="1"/>
  <c r="AE20" i="26" s="1"/>
  <c r="AF20" i="26" s="1"/>
  <c r="AG20" i="26" s="1"/>
  <c r="AH20" i="26" s="1"/>
  <c r="I55" i="17"/>
  <c r="K69" i="17"/>
  <c r="D26" i="16"/>
  <c r="E4" i="24"/>
  <c r="E67" i="24" s="1"/>
  <c r="D15" i="16"/>
  <c r="D31" i="6"/>
  <c r="D67" i="16"/>
  <c r="E4" i="18"/>
  <c r="E43" i="18" s="1"/>
  <c r="D40" i="3"/>
  <c r="E16" i="3"/>
  <c r="D45" i="16"/>
  <c r="D26" i="21"/>
  <c r="D58" i="21"/>
  <c r="E46" i="24"/>
  <c r="E25" i="24"/>
  <c r="D15" i="21"/>
  <c r="D47" i="21"/>
  <c r="D30" i="18"/>
  <c r="D31" i="23"/>
  <c r="D46" i="24"/>
  <c r="D17" i="18"/>
  <c r="D25" i="24"/>
  <c r="N3" i="26"/>
  <c r="O3" i="26" s="1"/>
  <c r="P3" i="26" s="1"/>
  <c r="Q3" i="26" s="1"/>
  <c r="R3" i="26" s="1"/>
  <c r="S3" i="26" s="1"/>
  <c r="T3" i="26" s="1"/>
  <c r="U3" i="26" s="1"/>
  <c r="V3" i="26" s="1"/>
  <c r="W3" i="26" s="1"/>
  <c r="X3" i="26" s="1"/>
  <c r="Y3" i="26" s="1"/>
  <c r="Z3" i="26" s="1"/>
  <c r="AA3" i="26" s="1"/>
  <c r="AB3" i="26" s="1"/>
  <c r="AC3" i="26" s="1"/>
  <c r="AD3" i="26" s="1"/>
  <c r="AE3" i="26" s="1"/>
  <c r="AF3" i="26" s="1"/>
  <c r="AG3" i="26" s="1"/>
  <c r="AH3" i="26" s="1"/>
  <c r="AJ13" i="25"/>
  <c r="AI13" i="25"/>
  <c r="AH13" i="25"/>
  <c r="AG13" i="25"/>
  <c r="X13" i="25"/>
  <c r="Y13" i="25"/>
  <c r="Z13" i="25"/>
  <c r="AA13" i="25"/>
  <c r="AB13" i="25"/>
  <c r="W13" i="25"/>
  <c r="V13" i="25"/>
  <c r="U13" i="25"/>
  <c r="T13" i="25"/>
  <c r="S13" i="25"/>
  <c r="R13" i="25"/>
  <c r="Q13" i="25"/>
  <c r="P13" i="25"/>
  <c r="O13" i="25"/>
  <c r="O15" i="25" s="1"/>
  <c r="N13" i="25"/>
  <c r="N15" i="25" s="1"/>
  <c r="M13" i="25"/>
  <c r="L13" i="25"/>
  <c r="K13" i="25"/>
  <c r="J13" i="25"/>
  <c r="J15" i="25" s="1"/>
  <c r="I13" i="25"/>
  <c r="H13" i="25"/>
  <c r="H15" i="25" s="1"/>
  <c r="G13" i="25"/>
  <c r="F13" i="25"/>
  <c r="E13" i="25"/>
  <c r="D13" i="25"/>
  <c r="AJ15" i="20"/>
  <c r="AI15" i="20"/>
  <c r="AH15" i="20"/>
  <c r="AG15" i="20"/>
  <c r="X15" i="20"/>
  <c r="Y15" i="20"/>
  <c r="Z15" i="20"/>
  <c r="AA15" i="20"/>
  <c r="AB15" i="20"/>
  <c r="W15" i="20"/>
  <c r="V15" i="20"/>
  <c r="U15" i="20"/>
  <c r="T15" i="20"/>
  <c r="R15" i="20"/>
  <c r="Q15" i="20"/>
  <c r="O15" i="20"/>
  <c r="K15" i="20"/>
  <c r="J15" i="20"/>
  <c r="I15" i="20"/>
  <c r="G15" i="20"/>
  <c r="P15" i="20"/>
  <c r="L15" i="20"/>
  <c r="E15" i="20"/>
  <c r="D15" i="20"/>
  <c r="F15" i="20"/>
  <c r="F17" i="20" s="1"/>
  <c r="E17" i="20" s="1"/>
  <c r="E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AA47" i="24"/>
  <c r="AB47" i="24"/>
  <c r="AC47" i="24"/>
  <c r="AD47" i="24"/>
  <c r="AE47" i="24"/>
  <c r="AF47" i="24"/>
  <c r="AG47" i="24"/>
  <c r="J48" i="24"/>
  <c r="K48" i="24"/>
  <c r="L48" i="24"/>
  <c r="M48" i="24"/>
  <c r="N48" i="24"/>
  <c r="O48" i="24"/>
  <c r="P48" i="24"/>
  <c r="Q48" i="24"/>
  <c r="R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V49" i="24"/>
  <c r="W49" i="24"/>
  <c r="X49" i="24"/>
  <c r="Y49" i="24"/>
  <c r="Z49" i="24"/>
  <c r="AA49" i="24"/>
  <c r="AB49" i="24"/>
  <c r="AC49" i="24"/>
  <c r="AD49" i="24"/>
  <c r="AE49" i="24"/>
  <c r="AF49" i="24"/>
  <c r="AG49" i="24"/>
  <c r="E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R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R52" i="24"/>
  <c r="S52" i="24"/>
  <c r="V52" i="24"/>
  <c r="W52" i="24"/>
  <c r="X52" i="24"/>
  <c r="Y52" i="24"/>
  <c r="Z52" i="24"/>
  <c r="AA52" i="24"/>
  <c r="AB52" i="24"/>
  <c r="AC52" i="24"/>
  <c r="AD52" i="24"/>
  <c r="AE52" i="24"/>
  <c r="AF52" i="24"/>
  <c r="AG52" i="24"/>
  <c r="E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R53" i="24"/>
  <c r="S53" i="24"/>
  <c r="T53" i="24"/>
  <c r="U53" i="24"/>
  <c r="V53" i="24"/>
  <c r="W53" i="24"/>
  <c r="X53" i="24"/>
  <c r="Y53" i="24"/>
  <c r="Z53" i="24"/>
  <c r="AA53" i="24"/>
  <c r="AB53" i="24"/>
  <c r="AC53" i="24"/>
  <c r="AD53" i="24"/>
  <c r="AE53" i="24"/>
  <c r="AF53" i="24"/>
  <c r="AG53" i="24"/>
  <c r="E54" i="24"/>
  <c r="F54" i="24"/>
  <c r="G54" i="24"/>
  <c r="H54" i="24"/>
  <c r="I54" i="24"/>
  <c r="J54" i="24"/>
  <c r="K54" i="24"/>
  <c r="L54" i="24"/>
  <c r="M54" i="24"/>
  <c r="N54" i="24"/>
  <c r="O54" i="24"/>
  <c r="P54" i="24"/>
  <c r="Q54" i="24"/>
  <c r="V54" i="24"/>
  <c r="W54" i="24"/>
  <c r="X54" i="24"/>
  <c r="Y54" i="24"/>
  <c r="Z54" i="24"/>
  <c r="AA54" i="24"/>
  <c r="AB54" i="24"/>
  <c r="AC54" i="24"/>
  <c r="AD54" i="24"/>
  <c r="AE54" i="24"/>
  <c r="AF54" i="24"/>
  <c r="AG54" i="24"/>
  <c r="E55" i="24"/>
  <c r="F55" i="24"/>
  <c r="G55" i="24"/>
  <c r="H55" i="24"/>
  <c r="I55" i="24"/>
  <c r="J55" i="24"/>
  <c r="K55" i="24"/>
  <c r="L55" i="24"/>
  <c r="M55" i="24"/>
  <c r="N55" i="24"/>
  <c r="O55" i="24"/>
  <c r="P55" i="24"/>
  <c r="Q55" i="24"/>
  <c r="R55" i="24"/>
  <c r="V55" i="24"/>
  <c r="W55" i="24"/>
  <c r="X55" i="24"/>
  <c r="Y55" i="24"/>
  <c r="Z55" i="24"/>
  <c r="AA55" i="24"/>
  <c r="AB55" i="24"/>
  <c r="AC55" i="24"/>
  <c r="AD55" i="24"/>
  <c r="AE55" i="24"/>
  <c r="AF55" i="24"/>
  <c r="AG55" i="24"/>
  <c r="E56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AB56" i="24"/>
  <c r="AC56" i="24"/>
  <c r="AD56" i="24"/>
  <c r="AE56" i="24"/>
  <c r="AF56" i="24"/>
  <c r="AG56" i="24"/>
  <c r="E57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R57" i="24"/>
  <c r="S57" i="24"/>
  <c r="V57" i="24"/>
  <c r="W57" i="24"/>
  <c r="X57" i="24"/>
  <c r="Y57" i="24"/>
  <c r="Z57" i="24"/>
  <c r="AA57" i="24"/>
  <c r="AB57" i="24"/>
  <c r="AC57" i="24"/>
  <c r="AD57" i="24"/>
  <c r="AE57" i="24"/>
  <c r="AF57" i="24"/>
  <c r="AG57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R58" i="24"/>
  <c r="V58" i="24"/>
  <c r="W58" i="24"/>
  <c r="X58" i="24"/>
  <c r="Y58" i="24"/>
  <c r="Z58" i="24"/>
  <c r="AA58" i="24"/>
  <c r="AB58" i="24"/>
  <c r="AC58" i="24"/>
  <c r="AD58" i="24"/>
  <c r="AE58" i="24"/>
  <c r="AF58" i="24"/>
  <c r="AG58" i="24"/>
  <c r="E59" i="24"/>
  <c r="F59" i="24"/>
  <c r="G59" i="24"/>
  <c r="H59" i="24"/>
  <c r="I59" i="24"/>
  <c r="J59" i="24"/>
  <c r="K59" i="24"/>
  <c r="L59" i="24"/>
  <c r="M59" i="24"/>
  <c r="N59" i="24"/>
  <c r="O59" i="24"/>
  <c r="P59" i="24"/>
  <c r="Q59" i="24"/>
  <c r="R59" i="24"/>
  <c r="S59" i="24"/>
  <c r="T59" i="24"/>
  <c r="U59" i="24"/>
  <c r="V59" i="24"/>
  <c r="W59" i="24"/>
  <c r="X59" i="24"/>
  <c r="Y59" i="24"/>
  <c r="Z59" i="24"/>
  <c r="AA59" i="24"/>
  <c r="AB59" i="24"/>
  <c r="AC59" i="24"/>
  <c r="AD59" i="24"/>
  <c r="AE59" i="24"/>
  <c r="AF59" i="24"/>
  <c r="AG59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R60" i="24"/>
  <c r="V60" i="24"/>
  <c r="W60" i="24"/>
  <c r="X60" i="24"/>
  <c r="Y60" i="24"/>
  <c r="Z60" i="24"/>
  <c r="AA60" i="24"/>
  <c r="AB60" i="24"/>
  <c r="AC60" i="24"/>
  <c r="AD60" i="24"/>
  <c r="AE60" i="24"/>
  <c r="AF60" i="24"/>
  <c r="AG60" i="24"/>
  <c r="E61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V61" i="24"/>
  <c r="W61" i="24"/>
  <c r="X61" i="24"/>
  <c r="Y61" i="24"/>
  <c r="Z61" i="24"/>
  <c r="AA61" i="24"/>
  <c r="AB61" i="24"/>
  <c r="AC61" i="24"/>
  <c r="AD61" i="24"/>
  <c r="AE61" i="24"/>
  <c r="AF61" i="24"/>
  <c r="AG61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47" i="24"/>
  <c r="C29" i="24"/>
  <c r="C32" i="24"/>
  <c r="C35" i="24"/>
  <c r="C38" i="24"/>
  <c r="D20" i="24"/>
  <c r="C15" i="24"/>
  <c r="C16" i="24"/>
  <c r="C17" i="24"/>
  <c r="C18" i="24"/>
  <c r="C19" i="24"/>
  <c r="C8" i="24"/>
  <c r="C9" i="24"/>
  <c r="C10" i="24"/>
  <c r="C11" i="24"/>
  <c r="C12" i="24"/>
  <c r="C13" i="24"/>
  <c r="C6" i="24"/>
  <c r="C7" i="24"/>
  <c r="C14" i="24"/>
  <c r="AG41" i="24"/>
  <c r="AF41" i="24"/>
  <c r="AE41" i="24"/>
  <c r="AD41" i="24"/>
  <c r="AC41" i="24"/>
  <c r="AB41" i="24"/>
  <c r="AA41" i="24"/>
  <c r="Z41" i="24"/>
  <c r="Y41" i="24"/>
  <c r="X41" i="24"/>
  <c r="W41" i="24"/>
  <c r="V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26" i="24"/>
  <c r="AG20" i="24"/>
  <c r="AF20" i="24"/>
  <c r="AE20" i="24"/>
  <c r="AD20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C5" i="24"/>
  <c r="E8" i="23"/>
  <c r="D8" i="23"/>
  <c r="O25" i="23"/>
  <c r="N25" i="23"/>
  <c r="M25" i="23"/>
  <c r="L25" i="23"/>
  <c r="K25" i="23"/>
  <c r="J25" i="23"/>
  <c r="I25" i="23"/>
  <c r="H25" i="23"/>
  <c r="G25" i="23"/>
  <c r="F25" i="23"/>
  <c r="E25" i="23"/>
  <c r="D25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O23" i="23"/>
  <c r="N23" i="23"/>
  <c r="M23" i="23"/>
  <c r="L23" i="23"/>
  <c r="K23" i="23"/>
  <c r="J23" i="23"/>
  <c r="I23" i="23"/>
  <c r="H23" i="23"/>
  <c r="G23" i="23"/>
  <c r="F23" i="23"/>
  <c r="E23" i="23"/>
  <c r="D23" i="23"/>
  <c r="AE17" i="23"/>
  <c r="AD17" i="23"/>
  <c r="AC17" i="23"/>
  <c r="AB17" i="23"/>
  <c r="AA17" i="23"/>
  <c r="Z17" i="23"/>
  <c r="Y17" i="23"/>
  <c r="X17" i="23"/>
  <c r="W17" i="23"/>
  <c r="V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D13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AG4" i="23"/>
  <c r="AF4" i="23"/>
  <c r="AE4" i="23"/>
  <c r="AD4" i="23"/>
  <c r="AC4" i="23"/>
  <c r="AB4" i="23"/>
  <c r="AA4" i="23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AF34" i="18"/>
  <c r="E31" i="18"/>
  <c r="F31" i="18"/>
  <c r="G31" i="18"/>
  <c r="H31" i="18"/>
  <c r="I31" i="18"/>
  <c r="J31" i="18"/>
  <c r="K31" i="18"/>
  <c r="L31" i="18"/>
  <c r="M31" i="18"/>
  <c r="N31" i="18"/>
  <c r="O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R32" i="18"/>
  <c r="S32" i="18"/>
  <c r="T32" i="18"/>
  <c r="U32" i="18"/>
  <c r="V32" i="18"/>
  <c r="W32" i="18"/>
  <c r="X32" i="18"/>
  <c r="Y32" i="18"/>
  <c r="Z32" i="18"/>
  <c r="AA32" i="18"/>
  <c r="AB32" i="18"/>
  <c r="AC32" i="18"/>
  <c r="AD32" i="18"/>
  <c r="AE32" i="18"/>
  <c r="AF32" i="18"/>
  <c r="AG32" i="18"/>
  <c r="E33" i="18"/>
  <c r="F33" i="18"/>
  <c r="G33" i="18"/>
  <c r="H33" i="18"/>
  <c r="I33" i="18"/>
  <c r="J33" i="18"/>
  <c r="K33" i="18"/>
  <c r="L33" i="18"/>
  <c r="M33" i="18"/>
  <c r="N33" i="18"/>
  <c r="O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R34" i="18"/>
  <c r="S34" i="18"/>
  <c r="T34" i="18"/>
  <c r="U34" i="18"/>
  <c r="V34" i="18"/>
  <c r="W34" i="18"/>
  <c r="X34" i="18"/>
  <c r="Y34" i="18"/>
  <c r="Z34" i="18"/>
  <c r="AA34" i="18"/>
  <c r="AB34" i="18"/>
  <c r="AC34" i="18"/>
  <c r="AD34" i="18"/>
  <c r="AE34" i="18"/>
  <c r="AG34" i="18"/>
  <c r="E35" i="18"/>
  <c r="F35" i="18"/>
  <c r="G35" i="18"/>
  <c r="H35" i="18"/>
  <c r="I35" i="18"/>
  <c r="J35" i="18"/>
  <c r="K35" i="18"/>
  <c r="L35" i="18"/>
  <c r="M35" i="18"/>
  <c r="N35" i="18"/>
  <c r="O35" i="18"/>
  <c r="E36" i="18"/>
  <c r="F36" i="18"/>
  <c r="G36" i="18"/>
  <c r="H36" i="18"/>
  <c r="I36" i="18"/>
  <c r="J36" i="18"/>
  <c r="K36" i="18"/>
  <c r="L36" i="18"/>
  <c r="M36" i="18"/>
  <c r="N36" i="18"/>
  <c r="O36" i="18"/>
  <c r="E37" i="18"/>
  <c r="F37" i="18"/>
  <c r="G37" i="18"/>
  <c r="H37" i="18"/>
  <c r="I37" i="18"/>
  <c r="J37" i="18"/>
  <c r="K37" i="18"/>
  <c r="L37" i="18"/>
  <c r="M37" i="18"/>
  <c r="N37" i="18"/>
  <c r="O37" i="18"/>
  <c r="D32" i="18"/>
  <c r="D45" i="18" s="1"/>
  <c r="D33" i="18"/>
  <c r="D46" i="18" s="1"/>
  <c r="D34" i="18"/>
  <c r="D47" i="18" s="1"/>
  <c r="D35" i="18"/>
  <c r="D48" i="18" s="1"/>
  <c r="D36" i="18"/>
  <c r="D49" i="18" s="1"/>
  <c r="D37" i="18"/>
  <c r="D50" i="18" s="1"/>
  <c r="D31" i="18"/>
  <c r="D44" i="18" s="1"/>
  <c r="C19" i="18"/>
  <c r="C21" i="18"/>
  <c r="C6" i="18"/>
  <c r="C8" i="18"/>
  <c r="H5" i="3" l="1"/>
  <c r="L5" i="3"/>
  <c r="P5" i="3"/>
  <c r="T5" i="3"/>
  <c r="X5" i="3"/>
  <c r="AB5" i="3"/>
  <c r="AF5" i="3"/>
  <c r="E5" i="3"/>
  <c r="E17" i="3" s="1"/>
  <c r="I5" i="3"/>
  <c r="M5" i="3"/>
  <c r="Q5" i="3"/>
  <c r="U5" i="3"/>
  <c r="Y5" i="3"/>
  <c r="AC5" i="3"/>
  <c r="AG5" i="3"/>
  <c r="F5" i="3"/>
  <c r="F17" i="3" s="1"/>
  <c r="J5" i="3"/>
  <c r="N5" i="3"/>
  <c r="R5" i="3"/>
  <c r="V5" i="3"/>
  <c r="Z5" i="3"/>
  <c r="AD5" i="3"/>
  <c r="D5" i="3"/>
  <c r="D17" i="3" s="1"/>
  <c r="G5" i="3"/>
  <c r="K5" i="3"/>
  <c r="O5" i="3"/>
  <c r="S5" i="3"/>
  <c r="W5" i="3"/>
  <c r="AA5" i="3"/>
  <c r="AE5" i="3"/>
  <c r="E15" i="25"/>
  <c r="G17" i="3" s="1"/>
  <c r="T8" i="23"/>
  <c r="P17" i="23"/>
  <c r="Q20" i="18"/>
  <c r="Q33" i="18" s="1"/>
  <c r="T40" i="17"/>
  <c r="Q16" i="23"/>
  <c r="Q25" i="23" s="1"/>
  <c r="Q14" i="23"/>
  <c r="Q23" i="23" s="1"/>
  <c r="Q27" i="23" s="1"/>
  <c r="T89" i="29"/>
  <c r="S20" i="21" s="1"/>
  <c r="Q18" i="18"/>
  <c r="Q31" i="18" s="1"/>
  <c r="S135" i="27"/>
  <c r="R20" i="3" s="1"/>
  <c r="AF17" i="23"/>
  <c r="R41" i="24"/>
  <c r="U37" i="24"/>
  <c r="U58" i="24" s="1"/>
  <c r="U20" i="16"/>
  <c r="V109" i="29"/>
  <c r="V140" i="27"/>
  <c r="V144" i="27" s="1"/>
  <c r="U45" i="27"/>
  <c r="T34" i="24" s="1"/>
  <c r="T55" i="24" s="1"/>
  <c r="U86" i="29"/>
  <c r="U139" i="27"/>
  <c r="U143" i="27" s="1"/>
  <c r="T65" i="17"/>
  <c r="C65" i="17" s="1"/>
  <c r="U54" i="17"/>
  <c r="S40" i="24"/>
  <c r="S21" i="16"/>
  <c r="T31" i="24"/>
  <c r="V45" i="27"/>
  <c r="U34" i="24" s="1"/>
  <c r="U55" i="24" s="1"/>
  <c r="V86" i="29"/>
  <c r="V139" i="27"/>
  <c r="V143" i="27" s="1"/>
  <c r="T62" i="29"/>
  <c r="T46" i="27"/>
  <c r="S53" i="17" s="1"/>
  <c r="T132" i="27"/>
  <c r="U133" i="27"/>
  <c r="U68" i="17"/>
  <c r="T54" i="17"/>
  <c r="S63" i="29"/>
  <c r="S66" i="29" s="1"/>
  <c r="R19" i="21" s="1"/>
  <c r="S138" i="27"/>
  <c r="S142" i="27" s="1"/>
  <c r="S146" i="27" s="1"/>
  <c r="R13" i="4" s="1"/>
  <c r="R19" i="16"/>
  <c r="R22" i="18" s="1"/>
  <c r="R35" i="18" s="1"/>
  <c r="U31" i="24"/>
  <c r="U52" i="24" s="1"/>
  <c r="Q22" i="18"/>
  <c r="Q35" i="18" s="1"/>
  <c r="Q24" i="18"/>
  <c r="Q37" i="18" s="1"/>
  <c r="S66" i="17"/>
  <c r="S38" i="17"/>
  <c r="S28" i="24"/>
  <c r="S49" i="24" s="1"/>
  <c r="S52" i="17"/>
  <c r="S16" i="16"/>
  <c r="S17" i="16"/>
  <c r="T37" i="17"/>
  <c r="C37" i="17" s="1"/>
  <c r="S18" i="16"/>
  <c r="T68" i="17"/>
  <c r="R67" i="17"/>
  <c r="R69" i="17" s="1"/>
  <c r="U51" i="17"/>
  <c r="T37" i="24"/>
  <c r="T58" i="24" s="1"/>
  <c r="T20" i="16"/>
  <c r="U109" i="29"/>
  <c r="U140" i="27"/>
  <c r="U144" i="27" s="1"/>
  <c r="Q23" i="18"/>
  <c r="Q36" i="18" s="1"/>
  <c r="T51" i="17"/>
  <c r="U40" i="17"/>
  <c r="C40" i="17" s="1"/>
  <c r="T131" i="27"/>
  <c r="V133" i="27"/>
  <c r="AG17" i="23"/>
  <c r="V8" i="23"/>
  <c r="V23" i="23"/>
  <c r="V26" i="23" s="1"/>
  <c r="R15" i="23"/>
  <c r="V110" i="27"/>
  <c r="V74" i="27" s="1"/>
  <c r="V79" i="27" s="1"/>
  <c r="U74" i="27"/>
  <c r="U79" i="27" s="1"/>
  <c r="U85" i="29"/>
  <c r="T57" i="24"/>
  <c r="C57" i="24" s="1"/>
  <c r="U66" i="27"/>
  <c r="T63" i="21" s="1"/>
  <c r="R23" i="10"/>
  <c r="R21" i="21"/>
  <c r="T11" i="29"/>
  <c r="T15" i="27"/>
  <c r="S51" i="24"/>
  <c r="S54" i="24"/>
  <c r="V101" i="27"/>
  <c r="V41" i="27" s="1"/>
  <c r="U41" i="27"/>
  <c r="U61" i="29"/>
  <c r="V85" i="29"/>
  <c r="U57" i="24"/>
  <c r="V66" i="27"/>
  <c r="U63" i="21" s="1"/>
  <c r="V90" i="27"/>
  <c r="V6" i="27" s="1"/>
  <c r="V11" i="27" s="1"/>
  <c r="U6" i="27"/>
  <c r="U11" i="27" s="1"/>
  <c r="T43" i="29"/>
  <c r="S18" i="21" s="1"/>
  <c r="T12" i="29"/>
  <c r="S15" i="29"/>
  <c r="Q17" i="21"/>
  <c r="Q16" i="21"/>
  <c r="Q6" i="10"/>
  <c r="U39" i="29"/>
  <c r="T32" i="27"/>
  <c r="S61" i="21" s="1"/>
  <c r="V91" i="27"/>
  <c r="V7" i="27" s="1"/>
  <c r="V12" i="27" s="1"/>
  <c r="U7" i="27"/>
  <c r="U12" i="27" s="1"/>
  <c r="R59" i="21"/>
  <c r="R60" i="21"/>
  <c r="T108" i="29"/>
  <c r="T112" i="29" s="1"/>
  <c r="S60" i="24"/>
  <c r="T83" i="27"/>
  <c r="S64" i="21" s="1"/>
  <c r="V96" i="27"/>
  <c r="V24" i="27" s="1"/>
  <c r="V29" i="27" s="1"/>
  <c r="V40" i="29" s="1"/>
  <c r="U24" i="27"/>
  <c r="U29" i="27" s="1"/>
  <c r="U40" i="29" s="1"/>
  <c r="V39" i="29"/>
  <c r="V61" i="29"/>
  <c r="U54" i="24"/>
  <c r="W6" i="23"/>
  <c r="W24" i="23" s="1"/>
  <c r="W7" i="23"/>
  <c r="W11" i="18"/>
  <c r="W5" i="23"/>
  <c r="W10" i="18"/>
  <c r="W36" i="18" s="1"/>
  <c r="W7" i="18"/>
  <c r="W5" i="18"/>
  <c r="W31" i="18" s="1"/>
  <c r="W9" i="18"/>
  <c r="Y116" i="28"/>
  <c r="Y108" i="28"/>
  <c r="Y112" i="28" s="1"/>
  <c r="AA144" i="28"/>
  <c r="Z103" i="28"/>
  <c r="W22" i="10"/>
  <c r="W10" i="21"/>
  <c r="AF69" i="17"/>
  <c r="AF41" i="17"/>
  <c r="P55" i="17"/>
  <c r="Q69" i="17"/>
  <c r="E69" i="17"/>
  <c r="V69" i="17"/>
  <c r="F69" i="17"/>
  <c r="G41" i="17"/>
  <c r="F41" i="17"/>
  <c r="O55" i="17"/>
  <c r="G69" i="17"/>
  <c r="V41" i="17"/>
  <c r="R55" i="17"/>
  <c r="I69" i="17"/>
  <c r="P69" i="17"/>
  <c r="G55" i="17"/>
  <c r="N69" i="17"/>
  <c r="AE41" i="17"/>
  <c r="AA41" i="17"/>
  <c r="I41" i="17"/>
  <c r="Y55" i="17"/>
  <c r="K55" i="17"/>
  <c r="D55" i="17"/>
  <c r="D69" i="17"/>
  <c r="AC41" i="17"/>
  <c r="AG55" i="17"/>
  <c r="AC69" i="17"/>
  <c r="AG41" i="17"/>
  <c r="D41" i="17"/>
  <c r="R41" i="17"/>
  <c r="P41" i="17"/>
  <c r="Q55" i="17"/>
  <c r="AF55" i="17"/>
  <c r="AD55" i="17"/>
  <c r="N55" i="17"/>
  <c r="AE69" i="17"/>
  <c r="AG69" i="17"/>
  <c r="W69" i="17"/>
  <c r="AD69" i="17"/>
  <c r="AB69" i="17"/>
  <c r="L69" i="17"/>
  <c r="M41" i="17"/>
  <c r="K41" i="17"/>
  <c r="Y41" i="17"/>
  <c r="AD41" i="17"/>
  <c r="N41" i="17"/>
  <c r="AB41" i="17"/>
  <c r="L41" i="17"/>
  <c r="AC55" i="17"/>
  <c r="AE55" i="17"/>
  <c r="AA55" i="17"/>
  <c r="AB55" i="17"/>
  <c r="L55" i="17"/>
  <c r="Z55" i="17"/>
  <c r="J55" i="17"/>
  <c r="AA69" i="17"/>
  <c r="Y69" i="17"/>
  <c r="O69" i="17"/>
  <c r="M69" i="17"/>
  <c r="Z69" i="17"/>
  <c r="J69" i="17"/>
  <c r="X69" i="17"/>
  <c r="H69" i="17"/>
  <c r="O41" i="17"/>
  <c r="E41" i="17"/>
  <c r="W41" i="17"/>
  <c r="Q41" i="17"/>
  <c r="Z41" i="17"/>
  <c r="J41" i="17"/>
  <c r="X41" i="17"/>
  <c r="H41" i="17"/>
  <c r="E55" i="17"/>
  <c r="M55" i="17"/>
  <c r="W55" i="17"/>
  <c r="X55" i="17"/>
  <c r="H55" i="17"/>
  <c r="V55" i="17"/>
  <c r="F55" i="17"/>
  <c r="F4" i="24"/>
  <c r="F67" i="24" s="1"/>
  <c r="G27" i="23"/>
  <c r="K27" i="23"/>
  <c r="O27" i="23"/>
  <c r="H27" i="23"/>
  <c r="H32" i="23" s="1"/>
  <c r="H13" i="19" s="1"/>
  <c r="L27" i="23"/>
  <c r="P27" i="23"/>
  <c r="F27" i="23"/>
  <c r="J27" i="23"/>
  <c r="N27" i="23"/>
  <c r="D27" i="23"/>
  <c r="E27" i="23"/>
  <c r="I27" i="23"/>
  <c r="M27" i="23"/>
  <c r="M32" i="23" s="1"/>
  <c r="M13" i="19" s="1"/>
  <c r="C34" i="18"/>
  <c r="C32" i="18"/>
  <c r="E30" i="18"/>
  <c r="E17" i="18"/>
  <c r="F4" i="18"/>
  <c r="G4" i="18" s="1"/>
  <c r="M31" i="23"/>
  <c r="M13" i="23"/>
  <c r="M22" i="23"/>
  <c r="U31" i="23"/>
  <c r="U13" i="23"/>
  <c r="U22" i="23"/>
  <c r="AG31" i="23"/>
  <c r="AG13" i="23"/>
  <c r="AG22" i="23"/>
  <c r="F22" i="23"/>
  <c r="F31" i="23"/>
  <c r="F13" i="23"/>
  <c r="J22" i="23"/>
  <c r="J31" i="23"/>
  <c r="J13" i="23"/>
  <c r="N22" i="23"/>
  <c r="N31" i="23"/>
  <c r="N13" i="23"/>
  <c r="R22" i="23"/>
  <c r="R31" i="23"/>
  <c r="R13" i="23"/>
  <c r="V22" i="23"/>
  <c r="V31" i="23"/>
  <c r="V13" i="23"/>
  <c r="Z22" i="23"/>
  <c r="Z31" i="23"/>
  <c r="Z13" i="23"/>
  <c r="AD22" i="23"/>
  <c r="AD31" i="23"/>
  <c r="AD13" i="23"/>
  <c r="G4" i="24"/>
  <c r="E31" i="23"/>
  <c r="E13" i="23"/>
  <c r="E22" i="23"/>
  <c r="I31" i="23"/>
  <c r="I13" i="23"/>
  <c r="I22" i="23"/>
  <c r="Q31" i="23"/>
  <c r="Q13" i="23"/>
  <c r="Q22" i="23"/>
  <c r="Y31" i="23"/>
  <c r="Y13" i="23"/>
  <c r="Y22" i="23"/>
  <c r="AC31" i="23"/>
  <c r="AC13" i="23"/>
  <c r="AC22" i="23"/>
  <c r="G22" i="23"/>
  <c r="G13" i="23"/>
  <c r="G31" i="23"/>
  <c r="K22" i="23"/>
  <c r="K31" i="23"/>
  <c r="K13" i="23"/>
  <c r="O22" i="23"/>
  <c r="O13" i="23"/>
  <c r="O31" i="23"/>
  <c r="S22" i="23"/>
  <c r="S13" i="23"/>
  <c r="S31" i="23"/>
  <c r="W22" i="23"/>
  <c r="W13" i="23"/>
  <c r="W31" i="23"/>
  <c r="AA22" i="23"/>
  <c r="AA31" i="23"/>
  <c r="AA13" i="23"/>
  <c r="AE22" i="23"/>
  <c r="AE13" i="23"/>
  <c r="AE31" i="23"/>
  <c r="H31" i="23"/>
  <c r="H13" i="23"/>
  <c r="H22" i="23"/>
  <c r="L31" i="23"/>
  <c r="L13" i="23"/>
  <c r="L22" i="23"/>
  <c r="P31" i="23"/>
  <c r="P13" i="23"/>
  <c r="P22" i="23"/>
  <c r="T31" i="23"/>
  <c r="T13" i="23"/>
  <c r="T22" i="23"/>
  <c r="X31" i="23"/>
  <c r="X13" i="23"/>
  <c r="X22" i="23"/>
  <c r="AB31" i="23"/>
  <c r="AB13" i="23"/>
  <c r="AB22" i="23"/>
  <c r="AF31" i="23"/>
  <c r="AF13" i="23"/>
  <c r="AF22" i="23"/>
  <c r="C50" i="24"/>
  <c r="C53" i="24"/>
  <c r="C56" i="24"/>
  <c r="C59" i="24"/>
  <c r="C20" i="24"/>
  <c r="D62" i="24"/>
  <c r="AF62" i="24"/>
  <c r="M62" i="24"/>
  <c r="L62" i="24"/>
  <c r="P62" i="24"/>
  <c r="AB62" i="24"/>
  <c r="K62" i="24"/>
  <c r="Y62" i="24"/>
  <c r="C47" i="24"/>
  <c r="E62" i="24"/>
  <c r="AA62" i="24"/>
  <c r="Q62" i="24"/>
  <c r="AG62" i="24"/>
  <c r="G62" i="24"/>
  <c r="W62" i="24"/>
  <c r="H62" i="24"/>
  <c r="O62" i="24"/>
  <c r="AC62" i="24"/>
  <c r="I62" i="24"/>
  <c r="X62" i="24"/>
  <c r="AE62" i="24"/>
  <c r="F62" i="24"/>
  <c r="J62" i="24"/>
  <c r="N62" i="24"/>
  <c r="R62" i="24"/>
  <c r="V62" i="24"/>
  <c r="Z62" i="24"/>
  <c r="AD62" i="24"/>
  <c r="J26" i="23"/>
  <c r="E26" i="23"/>
  <c r="I26" i="23"/>
  <c r="M26" i="23"/>
  <c r="F26" i="23"/>
  <c r="L26" i="23"/>
  <c r="H26" i="23"/>
  <c r="P26" i="23"/>
  <c r="D26" i="23"/>
  <c r="N26" i="23"/>
  <c r="G26" i="23"/>
  <c r="K26" i="23"/>
  <c r="O26" i="23"/>
  <c r="D51" i="18"/>
  <c r="D12" i="19" s="1"/>
  <c r="AD17" i="3" l="1"/>
  <c r="X17" i="3"/>
  <c r="V17" i="3"/>
  <c r="W17" i="3"/>
  <c r="T17" i="3"/>
  <c r="Y17" i="3"/>
  <c r="H17" i="3"/>
  <c r="AA17" i="3"/>
  <c r="AC17" i="3"/>
  <c r="J17" i="3"/>
  <c r="P17" i="3"/>
  <c r="O17" i="3"/>
  <c r="R17" i="3"/>
  <c r="U17" i="3"/>
  <c r="AF17" i="3"/>
  <c r="AE17" i="3"/>
  <c r="K17" i="3"/>
  <c r="N17" i="3"/>
  <c r="I17" i="3"/>
  <c r="M17" i="3"/>
  <c r="AB17" i="3"/>
  <c r="L17" i="3"/>
  <c r="S17" i="3"/>
  <c r="Z17" i="3"/>
  <c r="AG17" i="3"/>
  <c r="Q17" i="3"/>
  <c r="R24" i="18"/>
  <c r="R37" i="18" s="1"/>
  <c r="S19" i="16"/>
  <c r="S14" i="23" s="1"/>
  <c r="V89" i="29"/>
  <c r="U20" i="21" s="1"/>
  <c r="C51" i="17"/>
  <c r="C55" i="24"/>
  <c r="C68" i="17"/>
  <c r="R23" i="18"/>
  <c r="S67" i="17"/>
  <c r="S55" i="17"/>
  <c r="Q17" i="23"/>
  <c r="V27" i="23"/>
  <c r="R16" i="23"/>
  <c r="R25" i="23" s="1"/>
  <c r="C58" i="24"/>
  <c r="C34" i="24"/>
  <c r="U62" i="29"/>
  <c r="V131" i="27"/>
  <c r="U131" i="27"/>
  <c r="T28" i="24"/>
  <c r="T52" i="17"/>
  <c r="T66" i="17"/>
  <c r="T38" i="17"/>
  <c r="T16" i="16"/>
  <c r="T17" i="16"/>
  <c r="T18" i="16"/>
  <c r="U38" i="17"/>
  <c r="U28" i="24"/>
  <c r="U49" i="24" s="1"/>
  <c r="U66" i="17"/>
  <c r="U52" i="17"/>
  <c r="U17" i="16"/>
  <c r="U16" i="16"/>
  <c r="U46" i="27"/>
  <c r="U132" i="27"/>
  <c r="U89" i="29"/>
  <c r="T20" i="21" s="1"/>
  <c r="T63" i="29"/>
  <c r="T66" i="29" s="1"/>
  <c r="S19" i="21" s="1"/>
  <c r="T138" i="27"/>
  <c r="T142" i="27" s="1"/>
  <c r="T146" i="27" s="1"/>
  <c r="S13" i="4" s="1"/>
  <c r="C31" i="24"/>
  <c r="T52" i="24"/>
  <c r="C52" i="24" s="1"/>
  <c r="C54" i="17"/>
  <c r="V32" i="27"/>
  <c r="U61" i="21" s="1"/>
  <c r="V46" i="27"/>
  <c r="U39" i="17" s="1"/>
  <c r="V132" i="27"/>
  <c r="T40" i="24"/>
  <c r="T61" i="24" s="1"/>
  <c r="T21" i="16"/>
  <c r="R14" i="23"/>
  <c r="R23" i="23" s="1"/>
  <c r="R18" i="18"/>
  <c r="R31" i="18" s="1"/>
  <c r="V62" i="29"/>
  <c r="T67" i="17"/>
  <c r="U40" i="24"/>
  <c r="U61" i="24" s="1"/>
  <c r="U21" i="16"/>
  <c r="R20" i="18"/>
  <c r="R33" i="18" s="1"/>
  <c r="T135" i="27"/>
  <c r="S20" i="3" s="1"/>
  <c r="C37" i="24"/>
  <c r="S39" i="17"/>
  <c r="S41" i="17" s="1"/>
  <c r="U18" i="16"/>
  <c r="T49" i="27"/>
  <c r="S62" i="21" s="1"/>
  <c r="S61" i="24"/>
  <c r="S69" i="17"/>
  <c r="R24" i="23"/>
  <c r="R36" i="18"/>
  <c r="W35" i="18"/>
  <c r="W37" i="18"/>
  <c r="W33" i="18"/>
  <c r="W25" i="23"/>
  <c r="Q26" i="23"/>
  <c r="U32" i="27"/>
  <c r="T61" i="21" s="1"/>
  <c r="R16" i="21"/>
  <c r="R17" i="21"/>
  <c r="R6" i="10"/>
  <c r="V11" i="29"/>
  <c r="V15" i="27"/>
  <c r="V108" i="29"/>
  <c r="V112" i="29" s="1"/>
  <c r="U60" i="24"/>
  <c r="V83" i="27"/>
  <c r="U64" i="21" s="1"/>
  <c r="S23" i="10"/>
  <c r="S21" i="21"/>
  <c r="T54" i="24"/>
  <c r="C54" i="24" s="1"/>
  <c r="T51" i="24"/>
  <c r="S15" i="23"/>
  <c r="S24" i="23" s="1"/>
  <c r="S18" i="18"/>
  <c r="S31" i="18" s="1"/>
  <c r="S41" i="24"/>
  <c r="S48" i="24"/>
  <c r="U51" i="24"/>
  <c r="U12" i="29"/>
  <c r="U43" i="29"/>
  <c r="T18" i="21" s="1"/>
  <c r="S59" i="21"/>
  <c r="S60" i="21"/>
  <c r="V43" i="29"/>
  <c r="U18" i="21" s="1"/>
  <c r="V12" i="29"/>
  <c r="U11" i="29"/>
  <c r="U15" i="27"/>
  <c r="T15" i="29"/>
  <c r="U108" i="29"/>
  <c r="U112" i="29" s="1"/>
  <c r="T60" i="24"/>
  <c r="U83" i="27"/>
  <c r="T64" i="21" s="1"/>
  <c r="X11" i="18"/>
  <c r="X37" i="18" s="1"/>
  <c r="X7" i="23"/>
  <c r="X25" i="23" s="1"/>
  <c r="X5" i="18"/>
  <c r="X31" i="18" s="1"/>
  <c r="X10" i="18"/>
  <c r="X36" i="18" s="1"/>
  <c r="X9" i="18"/>
  <c r="X35" i="18" s="1"/>
  <c r="X5" i="23"/>
  <c r="X7" i="18"/>
  <c r="X33" i="18" s="1"/>
  <c r="X6" i="23"/>
  <c r="X24" i="23" s="1"/>
  <c r="Z116" i="28"/>
  <c r="Z108" i="28"/>
  <c r="Z112" i="28" s="1"/>
  <c r="W23" i="23"/>
  <c r="W8" i="23"/>
  <c r="AB144" i="28"/>
  <c r="AA103" i="28"/>
  <c r="X22" i="10"/>
  <c r="X10" i="21"/>
  <c r="F46" i="24"/>
  <c r="F25" i="24"/>
  <c r="D14" i="17"/>
  <c r="D15" i="17"/>
  <c r="D16" i="17"/>
  <c r="F30" i="18"/>
  <c r="F17" i="18"/>
  <c r="F43" i="18"/>
  <c r="H4" i="24"/>
  <c r="G67" i="24"/>
  <c r="G25" i="24"/>
  <c r="G46" i="24"/>
  <c r="H4" i="18"/>
  <c r="G43" i="18"/>
  <c r="G17" i="18"/>
  <c r="G30" i="18"/>
  <c r="S23" i="18" l="1"/>
  <c r="S36" i="18" s="1"/>
  <c r="S22" i="18"/>
  <c r="S35" i="18" s="1"/>
  <c r="S20" i="18"/>
  <c r="S33" i="18" s="1"/>
  <c r="S16" i="23"/>
  <c r="S25" i="23" s="1"/>
  <c r="S24" i="18"/>
  <c r="S37" i="18" s="1"/>
  <c r="C61" i="24"/>
  <c r="U53" i="17"/>
  <c r="U55" i="17" s="1"/>
  <c r="R17" i="23"/>
  <c r="U135" i="27"/>
  <c r="T20" i="3" s="1"/>
  <c r="V135" i="27"/>
  <c r="U20" i="3" s="1"/>
  <c r="U63" i="29"/>
  <c r="U66" i="29" s="1"/>
  <c r="T19" i="21" s="1"/>
  <c r="T30" i="21" s="1"/>
  <c r="T39" i="21" s="1"/>
  <c r="U138" i="27"/>
  <c r="U142" i="27" s="1"/>
  <c r="U146" i="27" s="1"/>
  <c r="T13" i="4" s="1"/>
  <c r="U49" i="27"/>
  <c r="T62" i="21" s="1"/>
  <c r="T73" i="21" s="1"/>
  <c r="T82" i="21" s="1"/>
  <c r="T19" i="16"/>
  <c r="T14" i="23" s="1"/>
  <c r="T53" i="17"/>
  <c r="T55" i="17" s="1"/>
  <c r="V63" i="29"/>
  <c r="V66" i="29" s="1"/>
  <c r="U19" i="21" s="1"/>
  <c r="V138" i="27"/>
  <c r="V142" i="27" s="1"/>
  <c r="V146" i="27" s="1"/>
  <c r="U13" i="4" s="1"/>
  <c r="U19" i="16"/>
  <c r="U20" i="18" s="1"/>
  <c r="U33" i="18" s="1"/>
  <c r="T49" i="24"/>
  <c r="C49" i="24" s="1"/>
  <c r="C28" i="24"/>
  <c r="V49" i="27"/>
  <c r="U62" i="21" s="1"/>
  <c r="U73" i="21" s="1"/>
  <c r="U82" i="21" s="1"/>
  <c r="C40" i="24"/>
  <c r="T39" i="17"/>
  <c r="T41" i="17" s="1"/>
  <c r="U67" i="17"/>
  <c r="C67" i="17" s="1"/>
  <c r="C51" i="24"/>
  <c r="C60" i="24"/>
  <c r="S62" i="24"/>
  <c r="T69" i="17"/>
  <c r="T21" i="21"/>
  <c r="T32" i="21" s="1"/>
  <c r="T41" i="21" s="1"/>
  <c r="T23" i="10"/>
  <c r="U59" i="21"/>
  <c r="U70" i="21" s="1"/>
  <c r="U79" i="21" s="1"/>
  <c r="U60" i="21"/>
  <c r="U71" i="21" s="1"/>
  <c r="U80" i="21" s="1"/>
  <c r="C66" i="17"/>
  <c r="S17" i="21"/>
  <c r="S28" i="21" s="1"/>
  <c r="S37" i="21" s="1"/>
  <c r="S16" i="21"/>
  <c r="S27" i="21" s="1"/>
  <c r="S36" i="21" s="1"/>
  <c r="S6" i="10"/>
  <c r="U15" i="29"/>
  <c r="U48" i="24"/>
  <c r="U62" i="24" s="1"/>
  <c r="U41" i="24"/>
  <c r="S23" i="23"/>
  <c r="S17" i="23"/>
  <c r="C52" i="17"/>
  <c r="T60" i="21"/>
  <c r="T71" i="21" s="1"/>
  <c r="T80" i="21" s="1"/>
  <c r="T59" i="21"/>
  <c r="T70" i="21" s="1"/>
  <c r="T79" i="21" s="1"/>
  <c r="T41" i="24"/>
  <c r="T48" i="24"/>
  <c r="T20" i="18"/>
  <c r="R27" i="23"/>
  <c r="R26" i="23"/>
  <c r="U21" i="21"/>
  <c r="U32" i="21" s="1"/>
  <c r="U41" i="21" s="1"/>
  <c r="U23" i="10"/>
  <c r="C38" i="17"/>
  <c r="U41" i="17"/>
  <c r="V15" i="29"/>
  <c r="AC144" i="28"/>
  <c r="AB103" i="28"/>
  <c r="Y11" i="18"/>
  <c r="Y37" i="18" s="1"/>
  <c r="Y5" i="18"/>
  <c r="Y31" i="18" s="1"/>
  <c r="Y6" i="23"/>
  <c r="Y7" i="23"/>
  <c r="Y9" i="18"/>
  <c r="Y35" i="18" s="1"/>
  <c r="Y10" i="18"/>
  <c r="Y36" i="18" s="1"/>
  <c r="Y7" i="18"/>
  <c r="Y5" i="23"/>
  <c r="W27" i="23"/>
  <c r="W32" i="23" s="1"/>
  <c r="W13" i="19" s="1"/>
  <c r="W26" i="23"/>
  <c r="AA116" i="28"/>
  <c r="AA108" i="28"/>
  <c r="AA112" i="28" s="1"/>
  <c r="Y10" i="21"/>
  <c r="Y32" i="21" s="1"/>
  <c r="Y41" i="21" s="1"/>
  <c r="Y22" i="10"/>
  <c r="X23" i="23"/>
  <c r="X8" i="23"/>
  <c r="I4" i="18"/>
  <c r="H30" i="18"/>
  <c r="H43" i="18"/>
  <c r="H17" i="18"/>
  <c r="I4" i="24"/>
  <c r="H46" i="24"/>
  <c r="H67" i="24"/>
  <c r="H25" i="24"/>
  <c r="AG15" i="22"/>
  <c r="AF15" i="22"/>
  <c r="AE15" i="22"/>
  <c r="AD15" i="22"/>
  <c r="AC15" i="22"/>
  <c r="AB15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4" i="22"/>
  <c r="C13" i="22"/>
  <c r="D12" i="22"/>
  <c r="AG7" i="22"/>
  <c r="AG19" i="22" s="1"/>
  <c r="AG8" i="19" s="1"/>
  <c r="AF7" i="22"/>
  <c r="AF19" i="22" s="1"/>
  <c r="AF8" i="19" s="1"/>
  <c r="AE7" i="22"/>
  <c r="AE19" i="22" s="1"/>
  <c r="AE8" i="19" s="1"/>
  <c r="AD7" i="22"/>
  <c r="AD19" i="22" s="1"/>
  <c r="AD8" i="19" s="1"/>
  <c r="AC7" i="22"/>
  <c r="AC19" i="22" s="1"/>
  <c r="AC8" i="19" s="1"/>
  <c r="AB7" i="22"/>
  <c r="AB19" i="22" s="1"/>
  <c r="AB8" i="19" s="1"/>
  <c r="AA7" i="22"/>
  <c r="AA19" i="22" s="1"/>
  <c r="AA8" i="19" s="1"/>
  <c r="Z7" i="22"/>
  <c r="Z19" i="22" s="1"/>
  <c r="Z8" i="19" s="1"/>
  <c r="Y7" i="22"/>
  <c r="Y19" i="22" s="1"/>
  <c r="Y8" i="19" s="1"/>
  <c r="X7" i="22"/>
  <c r="X19" i="22" s="1"/>
  <c r="X8" i="19" s="1"/>
  <c r="W7" i="22"/>
  <c r="W19" i="22" s="1"/>
  <c r="W8" i="19" s="1"/>
  <c r="V7" i="22"/>
  <c r="V19" i="22" s="1"/>
  <c r="V8" i="19" s="1"/>
  <c r="U7" i="22"/>
  <c r="U19" i="22" s="1"/>
  <c r="U8" i="19" s="1"/>
  <c r="T7" i="22"/>
  <c r="T19" i="22" s="1"/>
  <c r="T8" i="19" s="1"/>
  <c r="S7" i="22"/>
  <c r="S19" i="22" s="1"/>
  <c r="S8" i="19" s="1"/>
  <c r="R7" i="22"/>
  <c r="R19" i="22" s="1"/>
  <c r="R8" i="19" s="1"/>
  <c r="Q7" i="22"/>
  <c r="Q19" i="22" s="1"/>
  <c r="Q8" i="19" s="1"/>
  <c r="P7" i="22"/>
  <c r="P19" i="22" s="1"/>
  <c r="P8" i="19" s="1"/>
  <c r="O7" i="22"/>
  <c r="O19" i="22" s="1"/>
  <c r="O8" i="19" s="1"/>
  <c r="N7" i="22"/>
  <c r="N19" i="22" s="1"/>
  <c r="N8" i="19" s="1"/>
  <c r="M7" i="22"/>
  <c r="M19" i="22" s="1"/>
  <c r="M8" i="19" s="1"/>
  <c r="L7" i="22"/>
  <c r="L19" i="22" s="1"/>
  <c r="L8" i="19" s="1"/>
  <c r="K7" i="22"/>
  <c r="K19" i="22" s="1"/>
  <c r="K8" i="19" s="1"/>
  <c r="J7" i="22"/>
  <c r="J19" i="22" s="1"/>
  <c r="J8" i="19" s="1"/>
  <c r="I7" i="22"/>
  <c r="I19" i="22" s="1"/>
  <c r="I8" i="19" s="1"/>
  <c r="H7" i="22"/>
  <c r="H19" i="22" s="1"/>
  <c r="H8" i="19" s="1"/>
  <c r="G7" i="22"/>
  <c r="G19" i="22" s="1"/>
  <c r="G8" i="19" s="1"/>
  <c r="F7" i="22"/>
  <c r="F19" i="22" s="1"/>
  <c r="F8" i="19" s="1"/>
  <c r="E7" i="22"/>
  <c r="E19" i="22" s="1"/>
  <c r="E8" i="19" s="1"/>
  <c r="D7" i="22"/>
  <c r="D19" i="22" s="1"/>
  <c r="D8" i="19" s="1"/>
  <c r="C6" i="22"/>
  <c r="C5" i="22"/>
  <c r="AG4" i="22"/>
  <c r="AG12" i="22" s="1"/>
  <c r="AF4" i="22"/>
  <c r="AF12" i="22" s="1"/>
  <c r="AE4" i="22"/>
  <c r="AE12" i="22" s="1"/>
  <c r="AD4" i="22"/>
  <c r="AD12" i="22" s="1"/>
  <c r="AC4" i="22"/>
  <c r="AC12" i="22" s="1"/>
  <c r="AB4" i="22"/>
  <c r="AB12" i="22" s="1"/>
  <c r="AA4" i="22"/>
  <c r="AA12" i="22" s="1"/>
  <c r="Z4" i="22"/>
  <c r="Z12" i="22" s="1"/>
  <c r="Y4" i="22"/>
  <c r="Y12" i="22" s="1"/>
  <c r="X4" i="22"/>
  <c r="X12" i="22" s="1"/>
  <c r="W4" i="22"/>
  <c r="W12" i="22" s="1"/>
  <c r="V4" i="22"/>
  <c r="V12" i="22" s="1"/>
  <c r="U4" i="22"/>
  <c r="U12" i="22" s="1"/>
  <c r="T4" i="22"/>
  <c r="T12" i="22" s="1"/>
  <c r="S4" i="22"/>
  <c r="S12" i="22" s="1"/>
  <c r="R4" i="22"/>
  <c r="R12" i="22" s="1"/>
  <c r="Q4" i="22"/>
  <c r="Q12" i="22" s="1"/>
  <c r="P4" i="22"/>
  <c r="P12" i="22" s="1"/>
  <c r="O4" i="22"/>
  <c r="O12" i="22" s="1"/>
  <c r="N4" i="22"/>
  <c r="N12" i="22" s="1"/>
  <c r="M4" i="22"/>
  <c r="M12" i="22" s="1"/>
  <c r="L4" i="22"/>
  <c r="L12" i="22" s="1"/>
  <c r="K4" i="22"/>
  <c r="K12" i="22" s="1"/>
  <c r="J4" i="22"/>
  <c r="J12" i="22" s="1"/>
  <c r="I4" i="22"/>
  <c r="I12" i="22" s="1"/>
  <c r="H4" i="22"/>
  <c r="H12" i="22" s="1"/>
  <c r="G4" i="22"/>
  <c r="G12" i="22" s="1"/>
  <c r="F4" i="22"/>
  <c r="F12" i="22" s="1"/>
  <c r="E4" i="22"/>
  <c r="E12" i="22" s="1"/>
  <c r="AG75" i="21"/>
  <c r="AG84" i="21" s="1"/>
  <c r="AF75" i="21"/>
  <c r="AF84" i="21" s="1"/>
  <c r="AE75" i="21"/>
  <c r="AE84" i="21" s="1"/>
  <c r="AD75" i="21"/>
  <c r="AD84" i="21" s="1"/>
  <c r="AC75" i="21"/>
  <c r="AC84" i="21" s="1"/>
  <c r="AB75" i="21"/>
  <c r="AB84" i="21" s="1"/>
  <c r="AA75" i="21"/>
  <c r="AA84" i="21" s="1"/>
  <c r="Z75" i="21"/>
  <c r="Z84" i="21" s="1"/>
  <c r="Y75" i="21"/>
  <c r="Y84" i="21" s="1"/>
  <c r="X75" i="21"/>
  <c r="X84" i="21" s="1"/>
  <c r="W75" i="21"/>
  <c r="W84" i="21" s="1"/>
  <c r="V75" i="21"/>
  <c r="V84" i="21" s="1"/>
  <c r="U75" i="21"/>
  <c r="U84" i="21" s="1"/>
  <c r="T75" i="21"/>
  <c r="T84" i="21" s="1"/>
  <c r="S75" i="21"/>
  <c r="S84" i="21" s="1"/>
  <c r="R75" i="21"/>
  <c r="R84" i="21" s="1"/>
  <c r="Q75" i="21"/>
  <c r="Q84" i="21" s="1"/>
  <c r="P75" i="21"/>
  <c r="P84" i="21" s="1"/>
  <c r="O75" i="21"/>
  <c r="O84" i="21" s="1"/>
  <c r="N75" i="21"/>
  <c r="N84" i="21" s="1"/>
  <c r="M75" i="21"/>
  <c r="M84" i="21" s="1"/>
  <c r="L75" i="21"/>
  <c r="L84" i="21" s="1"/>
  <c r="K75" i="21"/>
  <c r="K84" i="21" s="1"/>
  <c r="J75" i="21"/>
  <c r="J84" i="21" s="1"/>
  <c r="I75" i="21"/>
  <c r="I84" i="21" s="1"/>
  <c r="H75" i="21"/>
  <c r="H84" i="21" s="1"/>
  <c r="G75" i="21"/>
  <c r="G84" i="21" s="1"/>
  <c r="F75" i="21"/>
  <c r="F84" i="21" s="1"/>
  <c r="E75" i="21"/>
  <c r="E84" i="21" s="1"/>
  <c r="D75" i="21"/>
  <c r="D84" i="21" s="1"/>
  <c r="AG74" i="21"/>
  <c r="AG83" i="21" s="1"/>
  <c r="AF74" i="21"/>
  <c r="AF83" i="21" s="1"/>
  <c r="AE74" i="21"/>
  <c r="AE83" i="21" s="1"/>
  <c r="AD74" i="21"/>
  <c r="AD83" i="21" s="1"/>
  <c r="AC74" i="21"/>
  <c r="AC83" i="21" s="1"/>
  <c r="AB74" i="21"/>
  <c r="AB83" i="21" s="1"/>
  <c r="AA74" i="21"/>
  <c r="AA83" i="21" s="1"/>
  <c r="Z74" i="21"/>
  <c r="Z83" i="21" s="1"/>
  <c r="Y74" i="21"/>
  <c r="Y83" i="21" s="1"/>
  <c r="X74" i="21"/>
  <c r="X83" i="21" s="1"/>
  <c r="W74" i="21"/>
  <c r="W83" i="21" s="1"/>
  <c r="V74" i="21"/>
  <c r="V83" i="21" s="1"/>
  <c r="U74" i="21"/>
  <c r="U83" i="21" s="1"/>
  <c r="T74" i="21"/>
  <c r="T83" i="21" s="1"/>
  <c r="S74" i="21"/>
  <c r="S83" i="21" s="1"/>
  <c r="R74" i="21"/>
  <c r="R83" i="21" s="1"/>
  <c r="Q74" i="21"/>
  <c r="Q83" i="21" s="1"/>
  <c r="P74" i="21"/>
  <c r="P83" i="21" s="1"/>
  <c r="O74" i="21"/>
  <c r="O83" i="21" s="1"/>
  <c r="N74" i="21"/>
  <c r="N83" i="21" s="1"/>
  <c r="M74" i="21"/>
  <c r="M83" i="21" s="1"/>
  <c r="L74" i="21"/>
  <c r="L83" i="21" s="1"/>
  <c r="K74" i="21"/>
  <c r="K83" i="21" s="1"/>
  <c r="J74" i="21"/>
  <c r="J83" i="21" s="1"/>
  <c r="I74" i="21"/>
  <c r="I83" i="21" s="1"/>
  <c r="H74" i="21"/>
  <c r="H83" i="21" s="1"/>
  <c r="G74" i="21"/>
  <c r="G83" i="21" s="1"/>
  <c r="F74" i="21"/>
  <c r="F83" i="21" s="1"/>
  <c r="E74" i="21"/>
  <c r="E83" i="21" s="1"/>
  <c r="D74" i="21"/>
  <c r="D83" i="21" s="1"/>
  <c r="AG73" i="21"/>
  <c r="AG82" i="21" s="1"/>
  <c r="AF73" i="21"/>
  <c r="AF82" i="21" s="1"/>
  <c r="AE73" i="21"/>
  <c r="AE82" i="21" s="1"/>
  <c r="AD73" i="21"/>
  <c r="AD82" i="21" s="1"/>
  <c r="AC73" i="21"/>
  <c r="AC82" i="21" s="1"/>
  <c r="AB73" i="21"/>
  <c r="AB82" i="21" s="1"/>
  <c r="AA73" i="21"/>
  <c r="AA82" i="21" s="1"/>
  <c r="Z73" i="21"/>
  <c r="Z82" i="21" s="1"/>
  <c r="Y73" i="21"/>
  <c r="Y82" i="21" s="1"/>
  <c r="X73" i="21"/>
  <c r="X82" i="21" s="1"/>
  <c r="W73" i="21"/>
  <c r="W82" i="21" s="1"/>
  <c r="V73" i="21"/>
  <c r="V82" i="21" s="1"/>
  <c r="S73" i="21"/>
  <c r="S82" i="21" s="1"/>
  <c r="R73" i="21"/>
  <c r="R82" i="21" s="1"/>
  <c r="Q73" i="21"/>
  <c r="Q82" i="21" s="1"/>
  <c r="P73" i="21"/>
  <c r="P82" i="21" s="1"/>
  <c r="O73" i="21"/>
  <c r="O82" i="21" s="1"/>
  <c r="N73" i="21"/>
  <c r="N82" i="21" s="1"/>
  <c r="M73" i="21"/>
  <c r="M82" i="21" s="1"/>
  <c r="L73" i="21"/>
  <c r="L82" i="21" s="1"/>
  <c r="K73" i="21"/>
  <c r="K82" i="21" s="1"/>
  <c r="J73" i="21"/>
  <c r="J82" i="21" s="1"/>
  <c r="I73" i="21"/>
  <c r="I82" i="21" s="1"/>
  <c r="H73" i="21"/>
  <c r="H82" i="21" s="1"/>
  <c r="G73" i="21"/>
  <c r="G82" i="21" s="1"/>
  <c r="F73" i="21"/>
  <c r="F82" i="21" s="1"/>
  <c r="E73" i="21"/>
  <c r="E82" i="21" s="1"/>
  <c r="D73" i="21"/>
  <c r="D82" i="21" s="1"/>
  <c r="AG72" i="21"/>
  <c r="AG81" i="21" s="1"/>
  <c r="AF72" i="21"/>
  <c r="AF81" i="21" s="1"/>
  <c r="AE72" i="21"/>
  <c r="AE81" i="21" s="1"/>
  <c r="AD72" i="21"/>
  <c r="AD81" i="21" s="1"/>
  <c r="AC72" i="21"/>
  <c r="AC81" i="21" s="1"/>
  <c r="AB72" i="21"/>
  <c r="AB81" i="21" s="1"/>
  <c r="AA72" i="21"/>
  <c r="AA81" i="21" s="1"/>
  <c r="Z72" i="21"/>
  <c r="Z81" i="21" s="1"/>
  <c r="Y72" i="21"/>
  <c r="Y81" i="21" s="1"/>
  <c r="X72" i="21"/>
  <c r="X81" i="21" s="1"/>
  <c r="W72" i="21"/>
  <c r="W81" i="21" s="1"/>
  <c r="V72" i="21"/>
  <c r="V81" i="21" s="1"/>
  <c r="U72" i="21"/>
  <c r="U81" i="21" s="1"/>
  <c r="T72" i="21"/>
  <c r="T81" i="21" s="1"/>
  <c r="S72" i="21"/>
  <c r="S81" i="21" s="1"/>
  <c r="R72" i="21"/>
  <c r="R81" i="21" s="1"/>
  <c r="Q72" i="21"/>
  <c r="Q81" i="21" s="1"/>
  <c r="P72" i="21"/>
  <c r="P81" i="21" s="1"/>
  <c r="O72" i="21"/>
  <c r="O81" i="21" s="1"/>
  <c r="N72" i="21"/>
  <c r="N81" i="21" s="1"/>
  <c r="M72" i="21"/>
  <c r="M81" i="21" s="1"/>
  <c r="L72" i="21"/>
  <c r="L81" i="21" s="1"/>
  <c r="K72" i="21"/>
  <c r="K81" i="21" s="1"/>
  <c r="J72" i="21"/>
  <c r="J81" i="21" s="1"/>
  <c r="I72" i="21"/>
  <c r="I81" i="21" s="1"/>
  <c r="H72" i="21"/>
  <c r="H81" i="21" s="1"/>
  <c r="G72" i="21"/>
  <c r="G81" i="21" s="1"/>
  <c r="F72" i="21"/>
  <c r="F81" i="21" s="1"/>
  <c r="E72" i="21"/>
  <c r="E81" i="21" s="1"/>
  <c r="D72" i="21"/>
  <c r="D81" i="21" s="1"/>
  <c r="AG71" i="21"/>
  <c r="AG80" i="21" s="1"/>
  <c r="AF71" i="21"/>
  <c r="AF80" i="21" s="1"/>
  <c r="AE71" i="21"/>
  <c r="AE80" i="21" s="1"/>
  <c r="AD71" i="21"/>
  <c r="AD80" i="21" s="1"/>
  <c r="AC71" i="21"/>
  <c r="AC80" i="21" s="1"/>
  <c r="AB71" i="21"/>
  <c r="AB80" i="21" s="1"/>
  <c r="AA71" i="21"/>
  <c r="AA80" i="21" s="1"/>
  <c r="Z71" i="21"/>
  <c r="Z80" i="21" s="1"/>
  <c r="Y71" i="21"/>
  <c r="Y80" i="21" s="1"/>
  <c r="X71" i="21"/>
  <c r="X80" i="21" s="1"/>
  <c r="W71" i="21"/>
  <c r="W80" i="21" s="1"/>
  <c r="V71" i="21"/>
  <c r="V80" i="21" s="1"/>
  <c r="S71" i="21"/>
  <c r="S80" i="21" s="1"/>
  <c r="R71" i="21"/>
  <c r="R80" i="21" s="1"/>
  <c r="Q71" i="21"/>
  <c r="Q80" i="21" s="1"/>
  <c r="P71" i="21"/>
  <c r="P80" i="21" s="1"/>
  <c r="O71" i="21"/>
  <c r="O80" i="21" s="1"/>
  <c r="N71" i="21"/>
  <c r="N80" i="21" s="1"/>
  <c r="M71" i="21"/>
  <c r="M80" i="21" s="1"/>
  <c r="L71" i="21"/>
  <c r="L80" i="21" s="1"/>
  <c r="K71" i="21"/>
  <c r="K80" i="21" s="1"/>
  <c r="J71" i="21"/>
  <c r="J80" i="21" s="1"/>
  <c r="I71" i="21"/>
  <c r="I80" i="21" s="1"/>
  <c r="H71" i="21"/>
  <c r="H80" i="21" s="1"/>
  <c r="G71" i="21"/>
  <c r="G80" i="21" s="1"/>
  <c r="F71" i="21"/>
  <c r="F80" i="21" s="1"/>
  <c r="E71" i="21"/>
  <c r="E80" i="21" s="1"/>
  <c r="D71" i="21"/>
  <c r="D80" i="21" s="1"/>
  <c r="AG70" i="21"/>
  <c r="AG79" i="21" s="1"/>
  <c r="AF70" i="21"/>
  <c r="AF79" i="21" s="1"/>
  <c r="AE70" i="21"/>
  <c r="AE79" i="21" s="1"/>
  <c r="AD70" i="21"/>
  <c r="AD79" i="21" s="1"/>
  <c r="AC70" i="21"/>
  <c r="AC79" i="21" s="1"/>
  <c r="AB70" i="21"/>
  <c r="AB79" i="21" s="1"/>
  <c r="AA70" i="21"/>
  <c r="AA79" i="21" s="1"/>
  <c r="Z70" i="21"/>
  <c r="Z79" i="21" s="1"/>
  <c r="Y70" i="21"/>
  <c r="Y79" i="21" s="1"/>
  <c r="X70" i="21"/>
  <c r="X79" i="21" s="1"/>
  <c r="W70" i="21"/>
  <c r="W79" i="21" s="1"/>
  <c r="V70" i="21"/>
  <c r="V79" i="21" s="1"/>
  <c r="S70" i="21"/>
  <c r="S79" i="21" s="1"/>
  <c r="R70" i="21"/>
  <c r="R79" i="21" s="1"/>
  <c r="Q70" i="21"/>
  <c r="Q79" i="21" s="1"/>
  <c r="P70" i="21"/>
  <c r="P79" i="21" s="1"/>
  <c r="O70" i="21"/>
  <c r="O79" i="21" s="1"/>
  <c r="N70" i="21"/>
  <c r="N79" i="21" s="1"/>
  <c r="M70" i="21"/>
  <c r="M79" i="21" s="1"/>
  <c r="L70" i="21"/>
  <c r="L79" i="21" s="1"/>
  <c r="K70" i="21"/>
  <c r="K79" i="21" s="1"/>
  <c r="J70" i="21"/>
  <c r="J79" i="21" s="1"/>
  <c r="I70" i="21"/>
  <c r="I79" i="21" s="1"/>
  <c r="H70" i="21"/>
  <c r="H79" i="21" s="1"/>
  <c r="G70" i="21"/>
  <c r="G79" i="21" s="1"/>
  <c r="F70" i="21"/>
  <c r="F79" i="21" s="1"/>
  <c r="E70" i="21"/>
  <c r="E79" i="21" s="1"/>
  <c r="D70" i="21"/>
  <c r="D79" i="21" s="1"/>
  <c r="C64" i="21"/>
  <c r="C63" i="21"/>
  <c r="C61" i="21"/>
  <c r="C53" i="21"/>
  <c r="C52" i="21"/>
  <c r="C51" i="21"/>
  <c r="C50" i="21"/>
  <c r="C49" i="21"/>
  <c r="C48" i="21"/>
  <c r="X32" i="21"/>
  <c r="X41" i="21" s="1"/>
  <c r="W32" i="21"/>
  <c r="W41" i="21" s="1"/>
  <c r="V32" i="21"/>
  <c r="V41" i="21" s="1"/>
  <c r="S32" i="21"/>
  <c r="S41" i="21" s="1"/>
  <c r="R32" i="21"/>
  <c r="R41" i="21" s="1"/>
  <c r="Q32" i="21"/>
  <c r="Q41" i="21" s="1"/>
  <c r="P32" i="21"/>
  <c r="P41" i="21" s="1"/>
  <c r="O32" i="21"/>
  <c r="O41" i="21" s="1"/>
  <c r="N32" i="21"/>
  <c r="N41" i="21" s="1"/>
  <c r="M32" i="21"/>
  <c r="M41" i="21" s="1"/>
  <c r="L32" i="21"/>
  <c r="L41" i="21" s="1"/>
  <c r="K32" i="21"/>
  <c r="K41" i="21" s="1"/>
  <c r="J32" i="21"/>
  <c r="J41" i="21" s="1"/>
  <c r="I32" i="21"/>
  <c r="I41" i="21" s="1"/>
  <c r="H32" i="21"/>
  <c r="H41" i="21" s="1"/>
  <c r="G32" i="21"/>
  <c r="G41" i="21" s="1"/>
  <c r="F32" i="21"/>
  <c r="F41" i="21" s="1"/>
  <c r="E32" i="21"/>
  <c r="E41" i="21" s="1"/>
  <c r="D32" i="21"/>
  <c r="D41" i="21" s="1"/>
  <c r="AG31" i="21"/>
  <c r="AG40" i="21" s="1"/>
  <c r="AF31" i="21"/>
  <c r="AF40" i="21" s="1"/>
  <c r="AE31" i="21"/>
  <c r="AE40" i="21" s="1"/>
  <c r="AD31" i="21"/>
  <c r="AD40" i="21" s="1"/>
  <c r="AC31" i="21"/>
  <c r="AC40" i="21" s="1"/>
  <c r="AB31" i="21"/>
  <c r="AB40" i="21" s="1"/>
  <c r="AA31" i="21"/>
  <c r="AA40" i="21" s="1"/>
  <c r="Z31" i="21"/>
  <c r="Z40" i="21" s="1"/>
  <c r="Y31" i="21"/>
  <c r="Y40" i="21" s="1"/>
  <c r="X31" i="21"/>
  <c r="X40" i="21" s="1"/>
  <c r="W31" i="21"/>
  <c r="W40" i="21" s="1"/>
  <c r="V31" i="21"/>
  <c r="V40" i="21" s="1"/>
  <c r="U31" i="21"/>
  <c r="U40" i="21" s="1"/>
  <c r="T31" i="21"/>
  <c r="T40" i="21" s="1"/>
  <c r="S31" i="21"/>
  <c r="S40" i="21" s="1"/>
  <c r="R31" i="21"/>
  <c r="R40" i="21" s="1"/>
  <c r="Q31" i="21"/>
  <c r="Q40" i="21" s="1"/>
  <c r="P31" i="21"/>
  <c r="P40" i="21" s="1"/>
  <c r="O31" i="21"/>
  <c r="O40" i="21" s="1"/>
  <c r="N31" i="21"/>
  <c r="N40" i="21" s="1"/>
  <c r="M31" i="21"/>
  <c r="M40" i="21" s="1"/>
  <c r="L31" i="21"/>
  <c r="L40" i="21" s="1"/>
  <c r="K31" i="21"/>
  <c r="K40" i="21" s="1"/>
  <c r="J31" i="21"/>
  <c r="J40" i="21" s="1"/>
  <c r="I31" i="21"/>
  <c r="I40" i="21" s="1"/>
  <c r="H31" i="21"/>
  <c r="H40" i="21" s="1"/>
  <c r="G31" i="21"/>
  <c r="G40" i="21" s="1"/>
  <c r="F31" i="21"/>
  <c r="F40" i="21" s="1"/>
  <c r="E31" i="21"/>
  <c r="E40" i="21" s="1"/>
  <c r="D31" i="21"/>
  <c r="D40" i="21" s="1"/>
  <c r="AG30" i="21"/>
  <c r="AG39" i="21" s="1"/>
  <c r="AF30" i="21"/>
  <c r="AF39" i="21" s="1"/>
  <c r="AE30" i="21"/>
  <c r="AE39" i="21" s="1"/>
  <c r="AD30" i="21"/>
  <c r="AD39" i="21" s="1"/>
  <c r="AC30" i="21"/>
  <c r="AC39" i="21" s="1"/>
  <c r="AB30" i="21"/>
  <c r="AB39" i="21" s="1"/>
  <c r="AA30" i="21"/>
  <c r="AA39" i="21" s="1"/>
  <c r="Z30" i="21"/>
  <c r="Z39" i="21" s="1"/>
  <c r="Y30" i="21"/>
  <c r="Y39" i="21" s="1"/>
  <c r="X30" i="21"/>
  <c r="X39" i="21" s="1"/>
  <c r="W30" i="21"/>
  <c r="W39" i="21" s="1"/>
  <c r="V30" i="21"/>
  <c r="V39" i="21" s="1"/>
  <c r="S30" i="21"/>
  <c r="S39" i="21" s="1"/>
  <c r="R30" i="21"/>
  <c r="R39" i="21" s="1"/>
  <c r="Q30" i="21"/>
  <c r="Q39" i="21" s="1"/>
  <c r="P30" i="21"/>
  <c r="P39" i="21" s="1"/>
  <c r="O30" i="21"/>
  <c r="O39" i="21" s="1"/>
  <c r="N30" i="21"/>
  <c r="N39" i="21" s="1"/>
  <c r="M30" i="21"/>
  <c r="M39" i="21" s="1"/>
  <c r="L30" i="21"/>
  <c r="L39" i="21" s="1"/>
  <c r="K30" i="21"/>
  <c r="K39" i="21" s="1"/>
  <c r="J30" i="21"/>
  <c r="J39" i="21" s="1"/>
  <c r="I30" i="21"/>
  <c r="I39" i="21" s="1"/>
  <c r="H30" i="21"/>
  <c r="H39" i="21" s="1"/>
  <c r="G30" i="21"/>
  <c r="G39" i="21" s="1"/>
  <c r="F30" i="21"/>
  <c r="F39" i="21" s="1"/>
  <c r="E30" i="21"/>
  <c r="E39" i="21" s="1"/>
  <c r="D30" i="21"/>
  <c r="D39" i="21" s="1"/>
  <c r="AG29" i="21"/>
  <c r="AG38" i="21" s="1"/>
  <c r="AF29" i="21"/>
  <c r="AF38" i="21" s="1"/>
  <c r="AE29" i="21"/>
  <c r="AE38" i="21" s="1"/>
  <c r="AD29" i="21"/>
  <c r="AD38" i="21" s="1"/>
  <c r="AC29" i="21"/>
  <c r="AC38" i="21" s="1"/>
  <c r="AB29" i="21"/>
  <c r="AB38" i="21" s="1"/>
  <c r="AA29" i="21"/>
  <c r="AA38" i="21" s="1"/>
  <c r="Z29" i="21"/>
  <c r="Z38" i="21" s="1"/>
  <c r="Y29" i="21"/>
  <c r="Y38" i="21" s="1"/>
  <c r="X29" i="21"/>
  <c r="X38" i="21" s="1"/>
  <c r="W29" i="21"/>
  <c r="W38" i="21" s="1"/>
  <c r="V29" i="21"/>
  <c r="V38" i="21" s="1"/>
  <c r="U29" i="21"/>
  <c r="U38" i="21" s="1"/>
  <c r="T29" i="21"/>
  <c r="T38" i="21" s="1"/>
  <c r="S29" i="21"/>
  <c r="S38" i="21" s="1"/>
  <c r="R29" i="21"/>
  <c r="R38" i="21" s="1"/>
  <c r="Q29" i="21"/>
  <c r="Q38" i="21" s="1"/>
  <c r="P29" i="21"/>
  <c r="P38" i="21" s="1"/>
  <c r="O29" i="21"/>
  <c r="O38" i="21" s="1"/>
  <c r="N29" i="21"/>
  <c r="N38" i="21" s="1"/>
  <c r="M29" i="21"/>
  <c r="M38" i="21" s="1"/>
  <c r="L29" i="21"/>
  <c r="L38" i="21" s="1"/>
  <c r="K29" i="21"/>
  <c r="K38" i="21" s="1"/>
  <c r="J29" i="21"/>
  <c r="J38" i="21" s="1"/>
  <c r="I29" i="21"/>
  <c r="I38" i="21" s="1"/>
  <c r="H29" i="21"/>
  <c r="H38" i="21" s="1"/>
  <c r="G29" i="21"/>
  <c r="G38" i="21" s="1"/>
  <c r="F29" i="21"/>
  <c r="F38" i="21" s="1"/>
  <c r="E29" i="21"/>
  <c r="E38" i="21" s="1"/>
  <c r="D29" i="21"/>
  <c r="D38" i="21" s="1"/>
  <c r="AG28" i="21"/>
  <c r="AG37" i="21" s="1"/>
  <c r="AF28" i="21"/>
  <c r="AF37" i="21" s="1"/>
  <c r="AE28" i="21"/>
  <c r="AE37" i="21" s="1"/>
  <c r="AD28" i="21"/>
  <c r="AD37" i="21" s="1"/>
  <c r="AC28" i="21"/>
  <c r="AC37" i="21" s="1"/>
  <c r="AB28" i="21"/>
  <c r="AB37" i="21" s="1"/>
  <c r="AA28" i="21"/>
  <c r="AA37" i="21" s="1"/>
  <c r="Z28" i="21"/>
  <c r="Z37" i="21" s="1"/>
  <c r="Y28" i="21"/>
  <c r="Y37" i="21" s="1"/>
  <c r="X28" i="21"/>
  <c r="X37" i="21" s="1"/>
  <c r="W28" i="21"/>
  <c r="W37" i="21" s="1"/>
  <c r="V28" i="21"/>
  <c r="V37" i="21" s="1"/>
  <c r="R28" i="21"/>
  <c r="R37" i="21" s="1"/>
  <c r="Q28" i="21"/>
  <c r="Q37" i="21" s="1"/>
  <c r="P28" i="21"/>
  <c r="P37" i="21" s="1"/>
  <c r="O28" i="21"/>
  <c r="O37" i="21" s="1"/>
  <c r="N28" i="21"/>
  <c r="N37" i="21" s="1"/>
  <c r="M28" i="21"/>
  <c r="M37" i="21" s="1"/>
  <c r="L28" i="21"/>
  <c r="L37" i="21" s="1"/>
  <c r="K28" i="21"/>
  <c r="K37" i="21" s="1"/>
  <c r="J28" i="21"/>
  <c r="J37" i="21" s="1"/>
  <c r="I28" i="21"/>
  <c r="I37" i="21" s="1"/>
  <c r="H28" i="21"/>
  <c r="H37" i="21" s="1"/>
  <c r="G28" i="21"/>
  <c r="G37" i="21" s="1"/>
  <c r="F28" i="21"/>
  <c r="F37" i="21" s="1"/>
  <c r="E28" i="21"/>
  <c r="E37" i="21" s="1"/>
  <c r="D28" i="21"/>
  <c r="D37" i="21" s="1"/>
  <c r="AG27" i="21"/>
  <c r="AG36" i="21" s="1"/>
  <c r="AF27" i="21"/>
  <c r="AF36" i="21" s="1"/>
  <c r="AE27" i="21"/>
  <c r="AE36" i="21" s="1"/>
  <c r="AD27" i="21"/>
  <c r="AD36" i="21" s="1"/>
  <c r="AC27" i="21"/>
  <c r="AC36" i="21" s="1"/>
  <c r="AB27" i="21"/>
  <c r="AB36" i="21" s="1"/>
  <c r="AA27" i="21"/>
  <c r="AA36" i="21" s="1"/>
  <c r="Z27" i="21"/>
  <c r="Z36" i="21" s="1"/>
  <c r="Y27" i="21"/>
  <c r="Y36" i="21" s="1"/>
  <c r="X27" i="21"/>
  <c r="X36" i="21" s="1"/>
  <c r="W27" i="21"/>
  <c r="W36" i="21" s="1"/>
  <c r="V27" i="21"/>
  <c r="V36" i="21" s="1"/>
  <c r="R27" i="21"/>
  <c r="R36" i="21" s="1"/>
  <c r="Q27" i="21"/>
  <c r="Q36" i="21" s="1"/>
  <c r="P27" i="21"/>
  <c r="P36" i="21" s="1"/>
  <c r="O27" i="21"/>
  <c r="O36" i="21" s="1"/>
  <c r="N27" i="21"/>
  <c r="N36" i="21" s="1"/>
  <c r="M27" i="21"/>
  <c r="M36" i="21" s="1"/>
  <c r="L27" i="21"/>
  <c r="L36" i="21" s="1"/>
  <c r="K27" i="21"/>
  <c r="K36" i="21" s="1"/>
  <c r="J27" i="21"/>
  <c r="J36" i="21" s="1"/>
  <c r="I27" i="21"/>
  <c r="I36" i="21" s="1"/>
  <c r="H27" i="21"/>
  <c r="H36" i="21" s="1"/>
  <c r="G27" i="21"/>
  <c r="G36" i="21" s="1"/>
  <c r="F27" i="21"/>
  <c r="F36" i="21" s="1"/>
  <c r="E27" i="21"/>
  <c r="E36" i="21" s="1"/>
  <c r="D27" i="21"/>
  <c r="D36" i="21" s="1"/>
  <c r="C20" i="21"/>
  <c r="C18" i="21"/>
  <c r="C9" i="21"/>
  <c r="C8" i="21"/>
  <c r="C7" i="21"/>
  <c r="C6" i="21"/>
  <c r="C5" i="21"/>
  <c r="AG4" i="21"/>
  <c r="AF4" i="21"/>
  <c r="AE4" i="21"/>
  <c r="AD4" i="21"/>
  <c r="AC4" i="21"/>
  <c r="AB4" i="21"/>
  <c r="AA4" i="21"/>
  <c r="Z4" i="21"/>
  <c r="Y4" i="21"/>
  <c r="X4" i="21"/>
  <c r="W4" i="21"/>
  <c r="V4" i="21"/>
  <c r="U4" i="21"/>
  <c r="T4" i="21"/>
  <c r="S4" i="21"/>
  <c r="R4" i="21"/>
  <c r="Q4" i="21"/>
  <c r="P4" i="21"/>
  <c r="O4" i="21"/>
  <c r="N4" i="21"/>
  <c r="M4" i="21"/>
  <c r="L4" i="21"/>
  <c r="K4" i="21"/>
  <c r="J4" i="21"/>
  <c r="I4" i="21"/>
  <c r="H4" i="21"/>
  <c r="G4" i="21"/>
  <c r="F4" i="21"/>
  <c r="E4" i="21"/>
  <c r="AG73" i="16"/>
  <c r="AF73" i="16"/>
  <c r="AE73" i="16"/>
  <c r="AD73" i="16"/>
  <c r="AC73" i="16"/>
  <c r="AB73" i="16"/>
  <c r="AA73" i="16"/>
  <c r="Z73" i="16"/>
  <c r="Y73" i="16"/>
  <c r="X73" i="16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I73" i="16"/>
  <c r="H73" i="16"/>
  <c r="G73" i="16"/>
  <c r="F73" i="16"/>
  <c r="E73" i="16"/>
  <c r="D73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G72" i="16"/>
  <c r="F72" i="16"/>
  <c r="C72" i="16" s="1"/>
  <c r="E72" i="16"/>
  <c r="D72" i="16"/>
  <c r="AG71" i="16"/>
  <c r="AF71" i="16"/>
  <c r="AE71" i="16"/>
  <c r="AD71" i="16"/>
  <c r="AC71" i="16"/>
  <c r="AB71" i="16"/>
  <c r="AA71" i="16"/>
  <c r="Z71" i="16"/>
  <c r="Y71" i="16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1" i="16"/>
  <c r="AG70" i="16"/>
  <c r="AF70" i="16"/>
  <c r="AE70" i="16"/>
  <c r="AD70" i="16"/>
  <c r="AC70" i="16"/>
  <c r="AB70" i="16"/>
  <c r="AA70" i="16"/>
  <c r="Z70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D70" i="16"/>
  <c r="AG69" i="16"/>
  <c r="AF69" i="16"/>
  <c r="AE69" i="16"/>
  <c r="AD69" i="16"/>
  <c r="AC69" i="16"/>
  <c r="AB69" i="16"/>
  <c r="AA69" i="16"/>
  <c r="Z69" i="16"/>
  <c r="Y69" i="16"/>
  <c r="X69" i="16"/>
  <c r="W69" i="16"/>
  <c r="V69" i="16"/>
  <c r="U69" i="16"/>
  <c r="T69" i="16"/>
  <c r="S69" i="16"/>
  <c r="R69" i="16"/>
  <c r="Q69" i="16"/>
  <c r="P69" i="16"/>
  <c r="O69" i="16"/>
  <c r="N69" i="16"/>
  <c r="M69" i="16"/>
  <c r="L69" i="16"/>
  <c r="K69" i="16"/>
  <c r="J69" i="16"/>
  <c r="I69" i="16"/>
  <c r="H69" i="16"/>
  <c r="G69" i="16"/>
  <c r="F69" i="16"/>
  <c r="E69" i="16"/>
  <c r="D69" i="16"/>
  <c r="AG68" i="16"/>
  <c r="AG74" i="16" s="1"/>
  <c r="AG79" i="16" s="1"/>
  <c r="AF68" i="16"/>
  <c r="AF74" i="16" s="1"/>
  <c r="AF79" i="16" s="1"/>
  <c r="AE68" i="16"/>
  <c r="AE74" i="16" s="1"/>
  <c r="AE79" i="16" s="1"/>
  <c r="AD68" i="16"/>
  <c r="AD74" i="16" s="1"/>
  <c r="AC68" i="16"/>
  <c r="AC74" i="16" s="1"/>
  <c r="AB68" i="16"/>
  <c r="AB74" i="16" s="1"/>
  <c r="AB79" i="16" s="1"/>
  <c r="AA68" i="16"/>
  <c r="AA74" i="16" s="1"/>
  <c r="AA79" i="16" s="1"/>
  <c r="Z68" i="16"/>
  <c r="Z74" i="16" s="1"/>
  <c r="Z79" i="16" s="1"/>
  <c r="Y68" i="16"/>
  <c r="Y74" i="16" s="1"/>
  <c r="X68" i="16"/>
  <c r="X74" i="16" s="1"/>
  <c r="X79" i="16" s="1"/>
  <c r="W68" i="16"/>
  <c r="W74" i="16" s="1"/>
  <c r="W79" i="16" s="1"/>
  <c r="V68" i="16"/>
  <c r="V74" i="16" s="1"/>
  <c r="V79" i="16" s="1"/>
  <c r="U68" i="16"/>
  <c r="U74" i="16" s="1"/>
  <c r="T68" i="16"/>
  <c r="T74" i="16" s="1"/>
  <c r="T79" i="16" s="1"/>
  <c r="S68" i="16"/>
  <c r="S74" i="16" s="1"/>
  <c r="S79" i="16" s="1"/>
  <c r="R68" i="16"/>
  <c r="R74" i="16" s="1"/>
  <c r="Q68" i="16"/>
  <c r="Q74" i="16" s="1"/>
  <c r="Q79" i="16" s="1"/>
  <c r="P68" i="16"/>
  <c r="P74" i="16" s="1"/>
  <c r="P79" i="16" s="1"/>
  <c r="O68" i="16"/>
  <c r="O74" i="16" s="1"/>
  <c r="O79" i="16" s="1"/>
  <c r="N68" i="16"/>
  <c r="N74" i="16" s="1"/>
  <c r="M68" i="16"/>
  <c r="M74" i="16" s="1"/>
  <c r="L68" i="16"/>
  <c r="L74" i="16" s="1"/>
  <c r="L79" i="16" s="1"/>
  <c r="K68" i="16"/>
  <c r="K74" i="16" s="1"/>
  <c r="K79" i="16" s="1"/>
  <c r="J68" i="16"/>
  <c r="J74" i="16" s="1"/>
  <c r="J79" i="16" s="1"/>
  <c r="I68" i="16"/>
  <c r="I74" i="16" s="1"/>
  <c r="H68" i="16"/>
  <c r="H74" i="16" s="1"/>
  <c r="H79" i="16" s="1"/>
  <c r="G68" i="16"/>
  <c r="G74" i="16" s="1"/>
  <c r="G79" i="16" s="1"/>
  <c r="F68" i="16"/>
  <c r="F74" i="16" s="1"/>
  <c r="F79" i="16" s="1"/>
  <c r="E68" i="16"/>
  <c r="E74" i="16" s="1"/>
  <c r="D68" i="16"/>
  <c r="C62" i="16"/>
  <c r="C61" i="16"/>
  <c r="C60" i="16"/>
  <c r="C59" i="16"/>
  <c r="C58" i="16"/>
  <c r="C57" i="16"/>
  <c r="C51" i="16"/>
  <c r="C50" i="16"/>
  <c r="C49" i="16"/>
  <c r="C48" i="16"/>
  <c r="C47" i="16"/>
  <c r="C46" i="16"/>
  <c r="E28" i="16"/>
  <c r="F28" i="16"/>
  <c r="F92" i="16" s="1"/>
  <c r="G28" i="16"/>
  <c r="G92" i="16" s="1"/>
  <c r="H28" i="16"/>
  <c r="I28" i="16"/>
  <c r="I92" i="16" s="1"/>
  <c r="J28" i="16"/>
  <c r="K28" i="16"/>
  <c r="K92" i="16" s="1"/>
  <c r="L28" i="16"/>
  <c r="M28" i="16"/>
  <c r="N28" i="16"/>
  <c r="N92" i="16" s="1"/>
  <c r="O28" i="16"/>
  <c r="O92" i="16" s="1"/>
  <c r="P28" i="16"/>
  <c r="Q28" i="16"/>
  <c r="Q92" i="16" s="1"/>
  <c r="R28" i="16"/>
  <c r="S28" i="16"/>
  <c r="S92" i="16" s="1"/>
  <c r="T28" i="16"/>
  <c r="U28" i="16"/>
  <c r="V28" i="16"/>
  <c r="V92" i="16" s="1"/>
  <c r="W28" i="16"/>
  <c r="W92" i="16" s="1"/>
  <c r="X28" i="16"/>
  <c r="Y28" i="16"/>
  <c r="Y92" i="16" s="1"/>
  <c r="Z28" i="16"/>
  <c r="AA28" i="16"/>
  <c r="AA92" i="16" s="1"/>
  <c r="AB28" i="16"/>
  <c r="AC28" i="16"/>
  <c r="AD28" i="16"/>
  <c r="AD92" i="16" s="1"/>
  <c r="AE28" i="16"/>
  <c r="AE92" i="16" s="1"/>
  <c r="AF28" i="16"/>
  <c r="AG28" i="16"/>
  <c r="AG92" i="16" s="1"/>
  <c r="E29" i="16"/>
  <c r="E93" i="16" s="1"/>
  <c r="F29" i="16"/>
  <c r="G29" i="16"/>
  <c r="H29" i="16"/>
  <c r="I29" i="16"/>
  <c r="I93" i="16" s="1"/>
  <c r="J29" i="16"/>
  <c r="K29" i="16"/>
  <c r="L29" i="16"/>
  <c r="M29" i="16"/>
  <c r="M93" i="16" s="1"/>
  <c r="N29" i="16"/>
  <c r="O29" i="16"/>
  <c r="P29" i="16"/>
  <c r="Q29" i="16"/>
  <c r="Q93" i="16" s="1"/>
  <c r="R29" i="16"/>
  <c r="S29" i="16"/>
  <c r="T29" i="16"/>
  <c r="U29" i="16"/>
  <c r="U93" i="16" s="1"/>
  <c r="V29" i="16"/>
  <c r="W29" i="16"/>
  <c r="X29" i="16"/>
  <c r="Y29" i="16"/>
  <c r="Y93" i="16" s="1"/>
  <c r="Z29" i="16"/>
  <c r="AA29" i="16"/>
  <c r="AB29" i="16"/>
  <c r="AC29" i="16"/>
  <c r="AC93" i="16" s="1"/>
  <c r="AD29" i="16"/>
  <c r="AE29" i="16"/>
  <c r="AF29" i="16"/>
  <c r="AG29" i="16"/>
  <c r="AG93" i="16" s="1"/>
  <c r="E30" i="16"/>
  <c r="F30" i="16"/>
  <c r="F94" i="16" s="1"/>
  <c r="G30" i="16"/>
  <c r="G94" i="16" s="1"/>
  <c r="H30" i="16"/>
  <c r="H94" i="16" s="1"/>
  <c r="I30" i="16"/>
  <c r="J30" i="16"/>
  <c r="J94" i="16" s="1"/>
  <c r="K30" i="16"/>
  <c r="K94" i="16" s="1"/>
  <c r="L30" i="16"/>
  <c r="L94" i="16" s="1"/>
  <c r="M30" i="16"/>
  <c r="N30" i="16"/>
  <c r="N94" i="16" s="1"/>
  <c r="O30" i="16"/>
  <c r="O94" i="16" s="1"/>
  <c r="P30" i="16"/>
  <c r="P94" i="16" s="1"/>
  <c r="Q30" i="16"/>
  <c r="R30" i="16"/>
  <c r="R94" i="16" s="1"/>
  <c r="S30" i="16"/>
  <c r="S94" i="16" s="1"/>
  <c r="V30" i="16"/>
  <c r="V94" i="16" s="1"/>
  <c r="W30" i="16"/>
  <c r="W94" i="16" s="1"/>
  <c r="X30" i="16"/>
  <c r="X94" i="16" s="1"/>
  <c r="Y30" i="16"/>
  <c r="Z30" i="16"/>
  <c r="Z94" i="16" s="1"/>
  <c r="AA30" i="16"/>
  <c r="AA94" i="16" s="1"/>
  <c r="AB30" i="16"/>
  <c r="AB94" i="16" s="1"/>
  <c r="AC30" i="16"/>
  <c r="AD30" i="16"/>
  <c r="AD94" i="16" s="1"/>
  <c r="AE30" i="16"/>
  <c r="AE94" i="16" s="1"/>
  <c r="AF30" i="16"/>
  <c r="AF94" i="16" s="1"/>
  <c r="AG30" i="16"/>
  <c r="E31" i="16"/>
  <c r="E95" i="16" s="1"/>
  <c r="F31" i="16"/>
  <c r="G31" i="16"/>
  <c r="H31" i="16"/>
  <c r="H95" i="16" s="1"/>
  <c r="I31" i="16"/>
  <c r="I95" i="16" s="1"/>
  <c r="J31" i="16"/>
  <c r="K31" i="16"/>
  <c r="L31" i="16"/>
  <c r="L95" i="16" s="1"/>
  <c r="M31" i="16"/>
  <c r="M95" i="16" s="1"/>
  <c r="N31" i="16"/>
  <c r="O31" i="16"/>
  <c r="P31" i="16"/>
  <c r="P95" i="16" s="1"/>
  <c r="Q31" i="16"/>
  <c r="Q95" i="16" s="1"/>
  <c r="R31" i="16"/>
  <c r="S31" i="16"/>
  <c r="T31" i="16"/>
  <c r="T95" i="16" s="1"/>
  <c r="U31" i="16"/>
  <c r="U95" i="16" s="1"/>
  <c r="V31" i="16"/>
  <c r="W31" i="16"/>
  <c r="X31" i="16"/>
  <c r="X95" i="16" s="1"/>
  <c r="Y31" i="16"/>
  <c r="Y95" i="16" s="1"/>
  <c r="Z31" i="16"/>
  <c r="AA31" i="16"/>
  <c r="AB31" i="16"/>
  <c r="AB95" i="16" s="1"/>
  <c r="AC31" i="16"/>
  <c r="AC95" i="16" s="1"/>
  <c r="AD31" i="16"/>
  <c r="AE31" i="16"/>
  <c r="AE95" i="16" s="1"/>
  <c r="AF31" i="16"/>
  <c r="AF95" i="16" s="1"/>
  <c r="AG31" i="16"/>
  <c r="AG95" i="16" s="1"/>
  <c r="E32" i="16"/>
  <c r="F32" i="16"/>
  <c r="F96" i="16" s="1"/>
  <c r="G32" i="16"/>
  <c r="G96" i="16" s="1"/>
  <c r="H32" i="16"/>
  <c r="H96" i="16" s="1"/>
  <c r="I32" i="16"/>
  <c r="J32" i="16"/>
  <c r="J96" i="16" s="1"/>
  <c r="K32" i="16"/>
  <c r="K96" i="16" s="1"/>
  <c r="L32" i="16"/>
  <c r="L96" i="16" s="1"/>
  <c r="M32" i="16"/>
  <c r="N32" i="16"/>
  <c r="N96" i="16" s="1"/>
  <c r="O32" i="16"/>
  <c r="O96" i="16" s="1"/>
  <c r="P32" i="16"/>
  <c r="P96" i="16" s="1"/>
  <c r="Q32" i="16"/>
  <c r="R32" i="16"/>
  <c r="R96" i="16" s="1"/>
  <c r="S32" i="16"/>
  <c r="S96" i="16" s="1"/>
  <c r="T32" i="16"/>
  <c r="T96" i="16" s="1"/>
  <c r="U32" i="16"/>
  <c r="V32" i="16"/>
  <c r="V96" i="16" s="1"/>
  <c r="W32" i="16"/>
  <c r="W96" i="16" s="1"/>
  <c r="X32" i="16"/>
  <c r="X96" i="16" s="1"/>
  <c r="Y32" i="16"/>
  <c r="D32" i="16"/>
  <c r="D31" i="16"/>
  <c r="D95" i="16" s="1"/>
  <c r="D30" i="16"/>
  <c r="D94" i="16" s="1"/>
  <c r="D29" i="16"/>
  <c r="D28" i="16"/>
  <c r="D92" i="16" s="1"/>
  <c r="E27" i="16"/>
  <c r="F27" i="16"/>
  <c r="G27" i="16"/>
  <c r="G33" i="16" s="1"/>
  <c r="G38" i="16" s="1"/>
  <c r="H27" i="16"/>
  <c r="H33" i="16" s="1"/>
  <c r="H38" i="16" s="1"/>
  <c r="I27" i="16"/>
  <c r="J27" i="16"/>
  <c r="K27" i="16"/>
  <c r="K33" i="16" s="1"/>
  <c r="K38" i="16" s="1"/>
  <c r="L27" i="16"/>
  <c r="L33" i="16" s="1"/>
  <c r="L38" i="16" s="1"/>
  <c r="M27" i="16"/>
  <c r="N27" i="16"/>
  <c r="O27" i="16"/>
  <c r="P27" i="16"/>
  <c r="P33" i="16" s="1"/>
  <c r="P38" i="16" s="1"/>
  <c r="Q27" i="16"/>
  <c r="R27" i="16"/>
  <c r="S27" i="16"/>
  <c r="S33" i="16" s="1"/>
  <c r="S38" i="16" s="1"/>
  <c r="T27" i="16"/>
  <c r="T33" i="16" s="1"/>
  <c r="T38" i="16" s="1"/>
  <c r="U27" i="16"/>
  <c r="V27" i="16"/>
  <c r="W27" i="16"/>
  <c r="X27" i="16"/>
  <c r="X33" i="16" s="1"/>
  <c r="X38" i="16" s="1"/>
  <c r="Y27" i="16"/>
  <c r="Z27" i="16"/>
  <c r="AA27" i="16"/>
  <c r="AA33" i="16" s="1"/>
  <c r="AA38" i="16" s="1"/>
  <c r="AB27" i="16"/>
  <c r="AB33" i="16" s="1"/>
  <c r="AB38" i="16" s="1"/>
  <c r="AC27" i="16"/>
  <c r="AD27" i="16"/>
  <c r="AE27" i="16"/>
  <c r="AE33" i="16" s="1"/>
  <c r="AE38" i="16" s="1"/>
  <c r="AF27" i="16"/>
  <c r="AF33" i="16" s="1"/>
  <c r="AF38" i="16" s="1"/>
  <c r="AG27" i="16"/>
  <c r="D27" i="16"/>
  <c r="C21" i="16"/>
  <c r="C20" i="16"/>
  <c r="C18" i="16"/>
  <c r="C17" i="16"/>
  <c r="C16" i="16"/>
  <c r="C6" i="16"/>
  <c r="C5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7" i="10"/>
  <c r="U15" i="23" l="1"/>
  <c r="U24" i="23" s="1"/>
  <c r="T15" i="23"/>
  <c r="T24" i="23" s="1"/>
  <c r="T30" i="16"/>
  <c r="T94" i="16" s="1"/>
  <c r="U24" i="18"/>
  <c r="U37" i="18" s="1"/>
  <c r="C19" i="16"/>
  <c r="U30" i="16"/>
  <c r="U94" i="16" s="1"/>
  <c r="U23" i="18"/>
  <c r="U36" i="18" s="1"/>
  <c r="T22" i="18"/>
  <c r="T35" i="18" s="1"/>
  <c r="T62" i="24"/>
  <c r="C62" i="24" s="1"/>
  <c r="T18" i="18"/>
  <c r="T31" i="18" s="1"/>
  <c r="U22" i="18"/>
  <c r="U35" i="18" s="1"/>
  <c r="T23" i="18"/>
  <c r="T36" i="18" s="1"/>
  <c r="U69" i="17"/>
  <c r="C53" i="17"/>
  <c r="C62" i="21"/>
  <c r="C41" i="24"/>
  <c r="U18" i="18"/>
  <c r="U31" i="18" s="1"/>
  <c r="T24" i="18"/>
  <c r="T37" i="18" s="1"/>
  <c r="T16" i="23"/>
  <c r="T25" i="23" s="1"/>
  <c r="C21" i="21"/>
  <c r="C55" i="17"/>
  <c r="U30" i="21"/>
  <c r="U39" i="21" s="1"/>
  <c r="C39" i="21" s="1"/>
  <c r="C19" i="21"/>
  <c r="D10" i="10"/>
  <c r="D15" i="10" s="1"/>
  <c r="D8" i="10"/>
  <c r="D13" i="10" s="1"/>
  <c r="C59" i="21"/>
  <c r="C41" i="17"/>
  <c r="U16" i="23"/>
  <c r="U25" i="23" s="1"/>
  <c r="U14" i="23"/>
  <c r="C14" i="23" s="1"/>
  <c r="C15" i="23"/>
  <c r="C39" i="17"/>
  <c r="C69" i="17"/>
  <c r="R32" i="23"/>
  <c r="R13" i="19" s="1"/>
  <c r="T33" i="18"/>
  <c r="C20" i="18"/>
  <c r="Y25" i="23"/>
  <c r="Y33" i="18"/>
  <c r="Y24" i="23"/>
  <c r="S27" i="23"/>
  <c r="S26" i="23"/>
  <c r="T23" i="23"/>
  <c r="C60" i="21"/>
  <c r="U17" i="21"/>
  <c r="U28" i="21" s="1"/>
  <c r="U37" i="21" s="1"/>
  <c r="U6" i="10"/>
  <c r="U16" i="21"/>
  <c r="U27" i="21" s="1"/>
  <c r="U36" i="21" s="1"/>
  <c r="T16" i="21"/>
  <c r="T6" i="10"/>
  <c r="T17" i="21"/>
  <c r="X26" i="23"/>
  <c r="X27" i="23"/>
  <c r="Z7" i="23"/>
  <c r="Z25" i="23" s="1"/>
  <c r="Z10" i="18"/>
  <c r="Z6" i="23"/>
  <c r="Z24" i="23" s="1"/>
  <c r="Z11" i="18"/>
  <c r="Z37" i="18" s="1"/>
  <c r="Z5" i="23"/>
  <c r="Z5" i="18"/>
  <c r="Z31" i="18" s="1"/>
  <c r="Z9" i="18"/>
  <c r="Z35" i="18" s="1"/>
  <c r="Z7" i="18"/>
  <c r="Z33" i="18" s="1"/>
  <c r="AD144" i="28"/>
  <c r="AC103" i="28"/>
  <c r="Z32" i="16"/>
  <c r="Z96" i="16" s="1"/>
  <c r="Z10" i="21"/>
  <c r="Z22" i="10"/>
  <c r="Y23" i="23"/>
  <c r="Y8" i="23"/>
  <c r="AB116" i="28"/>
  <c r="AB108" i="28"/>
  <c r="AB112" i="28" s="1"/>
  <c r="AE93" i="16"/>
  <c r="AA93" i="16"/>
  <c r="W93" i="16"/>
  <c r="S93" i="16"/>
  <c r="O93" i="16"/>
  <c r="K93" i="16"/>
  <c r="G93" i="16"/>
  <c r="AF92" i="16"/>
  <c r="AB92" i="16"/>
  <c r="X92" i="16"/>
  <c r="T92" i="16"/>
  <c r="P92" i="16"/>
  <c r="L92" i="16"/>
  <c r="H92" i="16"/>
  <c r="AD93" i="16"/>
  <c r="Z93" i="16"/>
  <c r="V93" i="16"/>
  <c r="R93" i="16"/>
  <c r="N93" i="16"/>
  <c r="J93" i="16"/>
  <c r="F93" i="16"/>
  <c r="E92" i="16"/>
  <c r="M92" i="16"/>
  <c r="U92" i="16"/>
  <c r="AC92" i="16"/>
  <c r="G95" i="16"/>
  <c r="K95" i="16"/>
  <c r="O95" i="16"/>
  <c r="S95" i="16"/>
  <c r="W95" i="16"/>
  <c r="AA95" i="16"/>
  <c r="E94" i="16"/>
  <c r="I94" i="16"/>
  <c r="M94" i="16"/>
  <c r="Q94" i="16"/>
  <c r="Y94" i="16"/>
  <c r="AC94" i="16"/>
  <c r="AG94" i="16"/>
  <c r="AE91" i="16"/>
  <c r="J75" i="16"/>
  <c r="J80" i="16" s="1"/>
  <c r="R75" i="16"/>
  <c r="R80" i="16" s="1"/>
  <c r="Z75" i="16"/>
  <c r="Z80" i="16" s="1"/>
  <c r="G91" i="16"/>
  <c r="Z92" i="16"/>
  <c r="R92" i="16"/>
  <c r="J92" i="16"/>
  <c r="W33" i="16"/>
  <c r="W38" i="16" s="1"/>
  <c r="W85" i="16" s="1"/>
  <c r="W91" i="16"/>
  <c r="O33" i="16"/>
  <c r="O38" i="16" s="1"/>
  <c r="O85" i="16" s="1"/>
  <c r="O91" i="16"/>
  <c r="D93" i="16"/>
  <c r="Y96" i="16"/>
  <c r="U96" i="16"/>
  <c r="Q96" i="16"/>
  <c r="M96" i="16"/>
  <c r="I96" i="16"/>
  <c r="E96" i="16"/>
  <c r="AD95" i="16"/>
  <c r="Z95" i="16"/>
  <c r="V95" i="16"/>
  <c r="R95" i="16"/>
  <c r="N95" i="16"/>
  <c r="J95" i="16"/>
  <c r="F95" i="16"/>
  <c r="AF93" i="16"/>
  <c r="AB93" i="16"/>
  <c r="X93" i="16"/>
  <c r="T93" i="16"/>
  <c r="P93" i="16"/>
  <c r="L93" i="16"/>
  <c r="H93" i="16"/>
  <c r="W75" i="16"/>
  <c r="W80" i="16" s="1"/>
  <c r="D96" i="16"/>
  <c r="Z56" i="16"/>
  <c r="Z67" i="16"/>
  <c r="Z45" i="16"/>
  <c r="Z26" i="16"/>
  <c r="Z15" i="16"/>
  <c r="F56" i="16"/>
  <c r="F26" i="16"/>
  <c r="F45" i="16"/>
  <c r="F67" i="16"/>
  <c r="F15" i="16"/>
  <c r="J56" i="16"/>
  <c r="J67" i="16"/>
  <c r="J45" i="16"/>
  <c r="J26" i="16"/>
  <c r="J15" i="16"/>
  <c r="R56" i="16"/>
  <c r="R45" i="16"/>
  <c r="R67" i="16"/>
  <c r="R26" i="16"/>
  <c r="R15" i="16"/>
  <c r="AD56" i="16"/>
  <c r="AD67" i="16"/>
  <c r="AD26" i="16"/>
  <c r="AD45" i="16"/>
  <c r="AD15" i="16"/>
  <c r="G69" i="21"/>
  <c r="G47" i="21"/>
  <c r="G15" i="21"/>
  <c r="G58" i="21"/>
  <c r="G26" i="21"/>
  <c r="O69" i="21"/>
  <c r="O47" i="21"/>
  <c r="O15" i="21"/>
  <c r="O26" i="21"/>
  <c r="O58" i="21"/>
  <c r="S69" i="21"/>
  <c r="S47" i="21"/>
  <c r="S15" i="21"/>
  <c r="S26" i="21"/>
  <c r="S58" i="21"/>
  <c r="W69" i="21"/>
  <c r="W47" i="21"/>
  <c r="W15" i="21"/>
  <c r="W58" i="21"/>
  <c r="W26" i="21"/>
  <c r="AE69" i="21"/>
  <c r="AE47" i="21"/>
  <c r="AE15" i="21"/>
  <c r="AE26" i="21"/>
  <c r="AE58" i="21"/>
  <c r="G67" i="16"/>
  <c r="G45" i="16"/>
  <c r="G56" i="16"/>
  <c r="G26" i="16"/>
  <c r="G15" i="16"/>
  <c r="K67" i="16"/>
  <c r="K45" i="16"/>
  <c r="K56" i="16"/>
  <c r="K26" i="16"/>
  <c r="K15" i="16"/>
  <c r="O67" i="16"/>
  <c r="O45" i="16"/>
  <c r="O56" i="16"/>
  <c r="O26" i="16"/>
  <c r="O15" i="16"/>
  <c r="S67" i="16"/>
  <c r="S45" i="16"/>
  <c r="S56" i="16"/>
  <c r="S26" i="16"/>
  <c r="S15" i="16"/>
  <c r="W67" i="16"/>
  <c r="W45" i="16"/>
  <c r="W56" i="16"/>
  <c r="W15" i="16"/>
  <c r="W26" i="16"/>
  <c r="AA67" i="16"/>
  <c r="AA45" i="16"/>
  <c r="AA56" i="16"/>
  <c r="AA15" i="16"/>
  <c r="AA26" i="16"/>
  <c r="AE67" i="16"/>
  <c r="AE45" i="16"/>
  <c r="AE56" i="16"/>
  <c r="AE15" i="16"/>
  <c r="AE26" i="16"/>
  <c r="H58" i="21"/>
  <c r="H26" i="21"/>
  <c r="H69" i="21"/>
  <c r="H47" i="21"/>
  <c r="H15" i="21"/>
  <c r="L58" i="21"/>
  <c r="L26" i="21"/>
  <c r="L69" i="21"/>
  <c r="L47" i="21"/>
  <c r="L15" i="21"/>
  <c r="T58" i="21"/>
  <c r="T26" i="21"/>
  <c r="T69" i="21"/>
  <c r="T47" i="21"/>
  <c r="T15" i="21"/>
  <c r="X58" i="21"/>
  <c r="X26" i="21"/>
  <c r="X69" i="21"/>
  <c r="X47" i="21"/>
  <c r="X15" i="21"/>
  <c r="AF58" i="21"/>
  <c r="AF26" i="21"/>
  <c r="AF69" i="21"/>
  <c r="AF47" i="21"/>
  <c r="AF15" i="21"/>
  <c r="H67" i="16"/>
  <c r="H15" i="16"/>
  <c r="H26" i="16"/>
  <c r="H56" i="16"/>
  <c r="H45" i="16"/>
  <c r="L67" i="16"/>
  <c r="L56" i="16"/>
  <c r="L45" i="16"/>
  <c r="L26" i="16"/>
  <c r="L15" i="16"/>
  <c r="P67" i="16"/>
  <c r="P26" i="16"/>
  <c r="P56" i="16"/>
  <c r="P15" i="16"/>
  <c r="P45" i="16"/>
  <c r="T67" i="16"/>
  <c r="T45" i="16"/>
  <c r="T15" i="16"/>
  <c r="T56" i="16"/>
  <c r="T26" i="16"/>
  <c r="X67" i="16"/>
  <c r="X15" i="16"/>
  <c r="X56" i="16"/>
  <c r="X45" i="16"/>
  <c r="X26" i="16"/>
  <c r="AB67" i="16"/>
  <c r="AB56" i="16"/>
  <c r="AB45" i="16"/>
  <c r="AB15" i="16"/>
  <c r="AB26" i="16"/>
  <c r="AF67" i="16"/>
  <c r="AF56" i="16"/>
  <c r="AF15" i="16"/>
  <c r="AF45" i="16"/>
  <c r="AF26" i="16"/>
  <c r="E69" i="21"/>
  <c r="E58" i="21"/>
  <c r="E26" i="21"/>
  <c r="E15" i="21"/>
  <c r="E47" i="21"/>
  <c r="I58" i="21"/>
  <c r="I26" i="21"/>
  <c r="I47" i="21"/>
  <c r="I69" i="21"/>
  <c r="I15" i="21"/>
  <c r="M58" i="21"/>
  <c r="M26" i="21"/>
  <c r="M15" i="21"/>
  <c r="M47" i="21"/>
  <c r="M69" i="21"/>
  <c r="Q58" i="21"/>
  <c r="Q26" i="21"/>
  <c r="Q15" i="21"/>
  <c r="Q47" i="21"/>
  <c r="Q69" i="21"/>
  <c r="U58" i="21"/>
  <c r="U26" i="21"/>
  <c r="U69" i="21"/>
  <c r="U15" i="21"/>
  <c r="U47" i="21"/>
  <c r="Y58" i="21"/>
  <c r="Y26" i="21"/>
  <c r="Y47" i="21"/>
  <c r="Y69" i="21"/>
  <c r="Y15" i="21"/>
  <c r="AC58" i="21"/>
  <c r="AC26" i="21"/>
  <c r="AC15" i="21"/>
  <c r="AC47" i="21"/>
  <c r="AC69" i="21"/>
  <c r="AG58" i="21"/>
  <c r="AG26" i="21"/>
  <c r="AG15" i="21"/>
  <c r="AG47" i="21"/>
  <c r="AG69" i="21"/>
  <c r="N56" i="16"/>
  <c r="N67" i="16"/>
  <c r="N45" i="16"/>
  <c r="N26" i="16"/>
  <c r="N15" i="16"/>
  <c r="V56" i="16"/>
  <c r="V26" i="16"/>
  <c r="V45" i="16"/>
  <c r="V67" i="16"/>
  <c r="V15" i="16"/>
  <c r="K69" i="21"/>
  <c r="K47" i="21"/>
  <c r="K15" i="21"/>
  <c r="K26" i="21"/>
  <c r="K58" i="21"/>
  <c r="AA69" i="21"/>
  <c r="AA47" i="21"/>
  <c r="AA15" i="21"/>
  <c r="AA26" i="21"/>
  <c r="AA58" i="21"/>
  <c r="P58" i="21"/>
  <c r="P26" i="21"/>
  <c r="P69" i="21"/>
  <c r="P47" i="21"/>
  <c r="P15" i="21"/>
  <c r="AB58" i="21"/>
  <c r="AB26" i="21"/>
  <c r="AB69" i="21"/>
  <c r="AB47" i="21"/>
  <c r="AB15" i="21"/>
  <c r="E56" i="16"/>
  <c r="E26" i="16"/>
  <c r="E67" i="16"/>
  <c r="E45" i="16"/>
  <c r="E15" i="16"/>
  <c r="I56" i="16"/>
  <c r="I67" i="16"/>
  <c r="I45" i="16"/>
  <c r="I15" i="16"/>
  <c r="I26" i="16"/>
  <c r="M56" i="16"/>
  <c r="M67" i="16"/>
  <c r="M45" i="16"/>
  <c r="M26" i="16"/>
  <c r="M15" i="16"/>
  <c r="Q56" i="16"/>
  <c r="Q67" i="16"/>
  <c r="Q45" i="16"/>
  <c r="Q26" i="16"/>
  <c r="Q15" i="16"/>
  <c r="U56" i="16"/>
  <c r="U67" i="16"/>
  <c r="U45" i="16"/>
  <c r="U26" i="16"/>
  <c r="U15" i="16"/>
  <c r="Y56" i="16"/>
  <c r="Y67" i="16"/>
  <c r="Y45" i="16"/>
  <c r="Y26" i="16"/>
  <c r="Y15" i="16"/>
  <c r="AC56" i="16"/>
  <c r="AC67" i="16"/>
  <c r="AC45" i="16"/>
  <c r="AC26" i="16"/>
  <c r="AC15" i="16"/>
  <c r="AG56" i="16"/>
  <c r="AG67" i="16"/>
  <c r="AG45" i="16"/>
  <c r="AG26" i="16"/>
  <c r="AG15" i="16"/>
  <c r="F69" i="21"/>
  <c r="F47" i="21"/>
  <c r="F15" i="21"/>
  <c r="F58" i="21"/>
  <c r="F26" i="21"/>
  <c r="J69" i="21"/>
  <c r="J47" i="21"/>
  <c r="J15" i="21"/>
  <c r="J58" i="21"/>
  <c r="J26" i="21"/>
  <c r="N69" i="21"/>
  <c r="N47" i="21"/>
  <c r="N15" i="21"/>
  <c r="N58" i="21"/>
  <c r="N26" i="21"/>
  <c r="R69" i="21"/>
  <c r="R47" i="21"/>
  <c r="R15" i="21"/>
  <c r="R58" i="21"/>
  <c r="R26" i="21"/>
  <c r="V69" i="21"/>
  <c r="V47" i="21"/>
  <c r="V15" i="21"/>
  <c r="V58" i="21"/>
  <c r="V26" i="21"/>
  <c r="Z69" i="21"/>
  <c r="Z47" i="21"/>
  <c r="Z15" i="21"/>
  <c r="Z58" i="21"/>
  <c r="Z26" i="21"/>
  <c r="AD69" i="21"/>
  <c r="AD47" i="21"/>
  <c r="AD15" i="21"/>
  <c r="AD58" i="21"/>
  <c r="AD26" i="21"/>
  <c r="J4" i="24"/>
  <c r="I46" i="24"/>
  <c r="I25" i="24"/>
  <c r="I67" i="24"/>
  <c r="J4" i="18"/>
  <c r="I30" i="18"/>
  <c r="I17" i="18"/>
  <c r="I43" i="18"/>
  <c r="C80" i="21"/>
  <c r="C84" i="21"/>
  <c r="C82" i="21"/>
  <c r="C79" i="21"/>
  <c r="C83" i="21"/>
  <c r="T85" i="16"/>
  <c r="P85" i="16"/>
  <c r="H85" i="16"/>
  <c r="C81" i="21"/>
  <c r="C19" i="22"/>
  <c r="AE85" i="16"/>
  <c r="AA85" i="16"/>
  <c r="K85" i="16"/>
  <c r="G85" i="16"/>
  <c r="S85" i="16"/>
  <c r="C8" i="19"/>
  <c r="C15" i="22"/>
  <c r="C7" i="22"/>
  <c r="C38" i="21"/>
  <c r="C73" i="21"/>
  <c r="C40" i="21"/>
  <c r="O85" i="21"/>
  <c r="C72" i="21"/>
  <c r="S85" i="21"/>
  <c r="AE85" i="21"/>
  <c r="C71" i="21"/>
  <c r="M85" i="21"/>
  <c r="Y85" i="21"/>
  <c r="AA85" i="21"/>
  <c r="L85" i="21"/>
  <c r="AB85" i="21"/>
  <c r="C75" i="21"/>
  <c r="I85" i="21"/>
  <c r="AC85" i="21"/>
  <c r="W85" i="21"/>
  <c r="H85" i="21"/>
  <c r="X85" i="21"/>
  <c r="AF85" i="21"/>
  <c r="R42" i="21"/>
  <c r="C29" i="21"/>
  <c r="U85" i="21"/>
  <c r="C74" i="21"/>
  <c r="P85" i="21"/>
  <c r="G85" i="21"/>
  <c r="N42" i="21"/>
  <c r="G42" i="21"/>
  <c r="Q85" i="21"/>
  <c r="C31" i="21"/>
  <c r="K42" i="21"/>
  <c r="C70" i="21"/>
  <c r="F85" i="21"/>
  <c r="J85" i="21"/>
  <c r="N85" i="21"/>
  <c r="N89" i="21" s="1"/>
  <c r="N10" i="19" s="1"/>
  <c r="R85" i="21"/>
  <c r="V85" i="21"/>
  <c r="Z85" i="21"/>
  <c r="AD85" i="21"/>
  <c r="E85" i="21"/>
  <c r="K85" i="21"/>
  <c r="E79" i="16"/>
  <c r="M79" i="16"/>
  <c r="U79" i="16"/>
  <c r="AC79" i="16"/>
  <c r="C27" i="16"/>
  <c r="D91" i="16"/>
  <c r="AD33" i="16"/>
  <c r="AD38" i="16" s="1"/>
  <c r="AD91" i="16"/>
  <c r="V33" i="16"/>
  <c r="V38" i="16" s="1"/>
  <c r="V85" i="16" s="1"/>
  <c r="V91" i="16"/>
  <c r="N33" i="16"/>
  <c r="N38" i="16" s="1"/>
  <c r="N91" i="16"/>
  <c r="H34" i="16"/>
  <c r="H39" i="16" s="1"/>
  <c r="H40" i="16" s="1"/>
  <c r="X85" i="16"/>
  <c r="C71" i="16"/>
  <c r="K75" i="16"/>
  <c r="K80" i="16" s="1"/>
  <c r="K81" i="16" s="1"/>
  <c r="S75" i="16"/>
  <c r="S80" i="16" s="1"/>
  <c r="S81" i="16" s="1"/>
  <c r="R79" i="16"/>
  <c r="R81" i="16" s="1"/>
  <c r="AF91" i="16"/>
  <c r="P91" i="16"/>
  <c r="H91" i="16"/>
  <c r="AC33" i="16"/>
  <c r="AC38" i="16" s="1"/>
  <c r="AC91" i="16"/>
  <c r="U33" i="16"/>
  <c r="U38" i="16" s="1"/>
  <c r="U91" i="16"/>
  <c r="M33" i="16"/>
  <c r="M38" i="16" s="1"/>
  <c r="M85" i="16" s="1"/>
  <c r="M91" i="16"/>
  <c r="E33" i="16"/>
  <c r="E38" i="16" s="1"/>
  <c r="E91" i="16"/>
  <c r="W34" i="16"/>
  <c r="W39" i="16" s="1"/>
  <c r="W86" i="16" s="1"/>
  <c r="O34" i="16"/>
  <c r="O39" i="16" s="1"/>
  <c r="AF85" i="16"/>
  <c r="L85" i="16"/>
  <c r="I79" i="16"/>
  <c r="Y79" i="16"/>
  <c r="AE75" i="16"/>
  <c r="AE80" i="16" s="1"/>
  <c r="D34" i="16"/>
  <c r="D39" i="16" s="1"/>
  <c r="V34" i="16"/>
  <c r="V39" i="16" s="1"/>
  <c r="R34" i="16"/>
  <c r="R39" i="16" s="1"/>
  <c r="R86" i="16" s="1"/>
  <c r="N34" i="16"/>
  <c r="N39" i="16" s="1"/>
  <c r="J34" i="16"/>
  <c r="J39" i="16" s="1"/>
  <c r="J86" i="16" s="1"/>
  <c r="F34" i="16"/>
  <c r="F39" i="16" s="1"/>
  <c r="N79" i="16"/>
  <c r="AD79" i="16"/>
  <c r="J81" i="16"/>
  <c r="AB91" i="16"/>
  <c r="T91" i="16"/>
  <c r="L91" i="16"/>
  <c r="Z33" i="16"/>
  <c r="Z38" i="16" s="1"/>
  <c r="Z85" i="16" s="1"/>
  <c r="Z91" i="16"/>
  <c r="R33" i="16"/>
  <c r="R38" i="16" s="1"/>
  <c r="R85" i="16" s="1"/>
  <c r="R91" i="16"/>
  <c r="J33" i="16"/>
  <c r="J38" i="16" s="1"/>
  <c r="J85" i="16" s="1"/>
  <c r="J91" i="16"/>
  <c r="F33" i="16"/>
  <c r="F38" i="16" s="1"/>
  <c r="F85" i="16" s="1"/>
  <c r="F91" i="16"/>
  <c r="X34" i="16"/>
  <c r="X39" i="16" s="1"/>
  <c r="X40" i="16" s="1"/>
  <c r="P34" i="16"/>
  <c r="P39" i="16" s="1"/>
  <c r="L34" i="16"/>
  <c r="L39" i="16" s="1"/>
  <c r="D74" i="16"/>
  <c r="D79" i="16" s="1"/>
  <c r="C68" i="16"/>
  <c r="AA75" i="16"/>
  <c r="AA80" i="16" s="1"/>
  <c r="AA81" i="16" s="1"/>
  <c r="G75" i="16"/>
  <c r="G80" i="16" s="1"/>
  <c r="X91" i="16"/>
  <c r="AG33" i="16"/>
  <c r="AG38" i="16" s="1"/>
  <c r="AG85" i="16" s="1"/>
  <c r="AG91" i="16"/>
  <c r="Y33" i="16"/>
  <c r="Y38" i="16" s="1"/>
  <c r="Y91" i="16"/>
  <c r="Q33" i="16"/>
  <c r="Q38" i="16" s="1"/>
  <c r="Q85" i="16" s="1"/>
  <c r="Q91" i="16"/>
  <c r="I33" i="16"/>
  <c r="I38" i="16" s="1"/>
  <c r="I91" i="16"/>
  <c r="S34" i="16"/>
  <c r="S39" i="16" s="1"/>
  <c r="S40" i="16" s="1"/>
  <c r="K34" i="16"/>
  <c r="K39" i="16" s="1"/>
  <c r="K86" i="16" s="1"/>
  <c r="G34" i="16"/>
  <c r="G39" i="16" s="1"/>
  <c r="G40" i="16" s="1"/>
  <c r="AB85" i="16"/>
  <c r="O75" i="16"/>
  <c r="O80" i="16" s="1"/>
  <c r="O81" i="16" s="1"/>
  <c r="C70" i="16"/>
  <c r="Y34" i="16"/>
  <c r="Y39" i="16" s="1"/>
  <c r="Q34" i="16"/>
  <c r="Q39" i="16" s="1"/>
  <c r="M34" i="16"/>
  <c r="M39" i="16" s="1"/>
  <c r="I34" i="16"/>
  <c r="I39" i="16" s="1"/>
  <c r="E34" i="16"/>
  <c r="E39" i="16" s="1"/>
  <c r="AA91" i="16"/>
  <c r="S91" i="16"/>
  <c r="K91" i="16"/>
  <c r="F75" i="16"/>
  <c r="F80" i="16" s="1"/>
  <c r="F81" i="16" s="1"/>
  <c r="N75" i="16"/>
  <c r="N80" i="16" s="1"/>
  <c r="V75" i="16"/>
  <c r="V80" i="16" s="1"/>
  <c r="V81" i="16" s="1"/>
  <c r="AD75" i="16"/>
  <c r="AD80" i="16" s="1"/>
  <c r="G81" i="16"/>
  <c r="W81" i="16"/>
  <c r="AE81" i="16"/>
  <c r="E75" i="16"/>
  <c r="E80" i="16" s="1"/>
  <c r="I75" i="16"/>
  <c r="I80" i="16" s="1"/>
  <c r="M75" i="16"/>
  <c r="M80" i="16" s="1"/>
  <c r="Q75" i="16"/>
  <c r="Q80" i="16" s="1"/>
  <c r="Q81" i="16" s="1"/>
  <c r="U75" i="16"/>
  <c r="U80" i="16" s="1"/>
  <c r="Y75" i="16"/>
  <c r="Y80" i="16" s="1"/>
  <c r="AC75" i="16"/>
  <c r="AC80" i="16" s="1"/>
  <c r="AC81" i="16" s="1"/>
  <c r="AG75" i="16"/>
  <c r="AG80" i="16" s="1"/>
  <c r="AG81" i="16" s="1"/>
  <c r="C73" i="16"/>
  <c r="Z81" i="16"/>
  <c r="C69" i="16"/>
  <c r="D75" i="16"/>
  <c r="H75" i="16"/>
  <c r="H80" i="16" s="1"/>
  <c r="H81" i="16" s="1"/>
  <c r="L75" i="16"/>
  <c r="L80" i="16" s="1"/>
  <c r="L81" i="16" s="1"/>
  <c r="P75" i="16"/>
  <c r="P80" i="16" s="1"/>
  <c r="P81" i="16" s="1"/>
  <c r="T75" i="16"/>
  <c r="T80" i="16" s="1"/>
  <c r="T81" i="16" s="1"/>
  <c r="X75" i="16"/>
  <c r="X80" i="16" s="1"/>
  <c r="X81" i="16" s="1"/>
  <c r="AB75" i="16"/>
  <c r="AB80" i="16" s="1"/>
  <c r="AB81" i="16" s="1"/>
  <c r="AF75" i="16"/>
  <c r="AF80" i="16" s="1"/>
  <c r="AF81" i="16" s="1"/>
  <c r="D33" i="16"/>
  <c r="C31" i="16"/>
  <c r="C29" i="16"/>
  <c r="C28" i="16"/>
  <c r="C7" i="16"/>
  <c r="D9" i="10"/>
  <c r="D14" i="10" s="1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D53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D37" i="6"/>
  <c r="C29" i="2"/>
  <c r="C23" i="7"/>
  <c r="C23" i="2"/>
  <c r="H36" i="2"/>
  <c r="H37" i="2"/>
  <c r="H38" i="2"/>
  <c r="H40" i="2"/>
  <c r="H41" i="2"/>
  <c r="H42" i="2"/>
  <c r="H43" i="2"/>
  <c r="H44" i="2"/>
  <c r="H45" i="2"/>
  <c r="H46" i="2"/>
  <c r="H47" i="2"/>
  <c r="H48" i="2"/>
  <c r="H49" i="2"/>
  <c r="H50" i="2"/>
  <c r="H51" i="2"/>
  <c r="H21" i="2"/>
  <c r="H5" i="6" s="1"/>
  <c r="H51" i="6" s="1"/>
  <c r="H8" i="2"/>
  <c r="T34" i="16" l="1"/>
  <c r="T39" i="16" s="1"/>
  <c r="C30" i="16"/>
  <c r="U34" i="16"/>
  <c r="U39" i="16" s="1"/>
  <c r="U86" i="16" s="1"/>
  <c r="T17" i="23"/>
  <c r="C23" i="18"/>
  <c r="C22" i="18"/>
  <c r="C30" i="21"/>
  <c r="U23" i="23"/>
  <c r="U26" i="23" s="1"/>
  <c r="U17" i="23"/>
  <c r="C16" i="23"/>
  <c r="Z34" i="16"/>
  <c r="Z39" i="16" s="1"/>
  <c r="Z86" i="16" s="1"/>
  <c r="Z87" i="16" s="1"/>
  <c r="Z9" i="19" s="1"/>
  <c r="Z36" i="18"/>
  <c r="T27" i="21"/>
  <c r="C16" i="21"/>
  <c r="T27" i="23"/>
  <c r="T26" i="23"/>
  <c r="C17" i="21"/>
  <c r="T28" i="21"/>
  <c r="Y26" i="23"/>
  <c r="Y27" i="23"/>
  <c r="AC116" i="28"/>
  <c r="AC108" i="28"/>
  <c r="AC112" i="28" s="1"/>
  <c r="AA22" i="10"/>
  <c r="AA10" i="21"/>
  <c r="AA32" i="21" s="1"/>
  <c r="AA41" i="21" s="1"/>
  <c r="AA42" i="21" s="1"/>
  <c r="AA89" i="21" s="1"/>
  <c r="AA10" i="19" s="1"/>
  <c r="AE144" i="28"/>
  <c r="AD103" i="28"/>
  <c r="Z23" i="23"/>
  <c r="Z8" i="23"/>
  <c r="AA9" i="18"/>
  <c r="AA10" i="18"/>
  <c r="AA36" i="18" s="1"/>
  <c r="AA5" i="18"/>
  <c r="AA31" i="18" s="1"/>
  <c r="AA7" i="18"/>
  <c r="AA7" i="23"/>
  <c r="AA25" i="23" s="1"/>
  <c r="AA6" i="23"/>
  <c r="AA24" i="23" s="1"/>
  <c r="AA5" i="23"/>
  <c r="AA11" i="18"/>
  <c r="AA37" i="18" s="1"/>
  <c r="AA32" i="16"/>
  <c r="Z32" i="21"/>
  <c r="R89" i="21"/>
  <c r="R10" i="19" s="1"/>
  <c r="H24" i="2"/>
  <c r="H26" i="2" s="1"/>
  <c r="H30" i="2" s="1"/>
  <c r="Y81" i="16"/>
  <c r="C37" i="6"/>
  <c r="C94" i="16"/>
  <c r="C95" i="16"/>
  <c r="K87" i="16"/>
  <c r="K9" i="19" s="1"/>
  <c r="C93" i="16"/>
  <c r="C74" i="16"/>
  <c r="K4" i="18"/>
  <c r="J43" i="18"/>
  <c r="J17" i="18"/>
  <c r="J30" i="18"/>
  <c r="K4" i="24"/>
  <c r="J67" i="24"/>
  <c r="J25" i="24"/>
  <c r="J46" i="24"/>
  <c r="R40" i="16"/>
  <c r="G89" i="21"/>
  <c r="G10" i="19" s="1"/>
  <c r="J40" i="16"/>
  <c r="L86" i="16"/>
  <c r="L87" i="16" s="1"/>
  <c r="L9" i="19" s="1"/>
  <c r="AD81" i="16"/>
  <c r="I81" i="16"/>
  <c r="W87" i="16"/>
  <c r="W9" i="19" s="1"/>
  <c r="N40" i="16"/>
  <c r="K89" i="21"/>
  <c r="K10" i="19" s="1"/>
  <c r="N81" i="16"/>
  <c r="AC85" i="16"/>
  <c r="E86" i="16"/>
  <c r="AD85" i="16"/>
  <c r="P86" i="16"/>
  <c r="P87" i="16" s="1"/>
  <c r="P9" i="19" s="1"/>
  <c r="R87" i="16"/>
  <c r="R9" i="19" s="1"/>
  <c r="T86" i="16"/>
  <c r="T87" i="16" s="1"/>
  <c r="T9" i="19" s="1"/>
  <c r="C91" i="16"/>
  <c r="K40" i="16"/>
  <c r="M81" i="16"/>
  <c r="V86" i="16"/>
  <c r="V87" i="16" s="1"/>
  <c r="V9" i="19" s="1"/>
  <c r="W40" i="16"/>
  <c r="Q86" i="16"/>
  <c r="Q87" i="16" s="1"/>
  <c r="Q9" i="19" s="1"/>
  <c r="G86" i="16"/>
  <c r="G87" i="16" s="1"/>
  <c r="G9" i="19" s="1"/>
  <c r="O86" i="16"/>
  <c r="O87" i="16" s="1"/>
  <c r="O9" i="19" s="1"/>
  <c r="T85" i="21"/>
  <c r="AG85" i="21"/>
  <c r="Q42" i="21"/>
  <c r="Q89" i="21" s="1"/>
  <c r="Q10" i="19" s="1"/>
  <c r="W42" i="21"/>
  <c r="W89" i="21" s="1"/>
  <c r="W10" i="19" s="1"/>
  <c r="H42" i="21"/>
  <c r="H89" i="21" s="1"/>
  <c r="H10" i="19" s="1"/>
  <c r="L42" i="21"/>
  <c r="L89" i="21" s="1"/>
  <c r="L10" i="19" s="1"/>
  <c r="F42" i="21"/>
  <c r="F89" i="21" s="1"/>
  <c r="F10" i="19" s="1"/>
  <c r="V42" i="21"/>
  <c r="V89" i="21" s="1"/>
  <c r="V10" i="19" s="1"/>
  <c r="J42" i="21"/>
  <c r="J89" i="21" s="1"/>
  <c r="J10" i="19" s="1"/>
  <c r="U42" i="21"/>
  <c r="U89" i="21" s="1"/>
  <c r="U10" i="19" s="1"/>
  <c r="M42" i="21"/>
  <c r="M89" i="21" s="1"/>
  <c r="M10" i="19" s="1"/>
  <c r="E42" i="21"/>
  <c r="E89" i="21" s="1"/>
  <c r="E10" i="19" s="1"/>
  <c r="P42" i="21"/>
  <c r="P89" i="21" s="1"/>
  <c r="P10" i="19" s="1"/>
  <c r="X42" i="21"/>
  <c r="X89" i="21" s="1"/>
  <c r="X10" i="19" s="1"/>
  <c r="O42" i="21"/>
  <c r="O89" i="21" s="1"/>
  <c r="O10" i="19" s="1"/>
  <c r="S42" i="21"/>
  <c r="S89" i="21" s="1"/>
  <c r="S10" i="19" s="1"/>
  <c r="Y42" i="21"/>
  <c r="Y89" i="21" s="1"/>
  <c r="Y10" i="19" s="1"/>
  <c r="I42" i="21"/>
  <c r="I89" i="21" s="1"/>
  <c r="I10" i="19" s="1"/>
  <c r="F86" i="16"/>
  <c r="F87" i="16" s="1"/>
  <c r="F9" i="19" s="1"/>
  <c r="F40" i="16"/>
  <c r="O40" i="16"/>
  <c r="T40" i="16"/>
  <c r="P40" i="16"/>
  <c r="U81" i="16"/>
  <c r="E81" i="16"/>
  <c r="I86" i="16"/>
  <c r="Y86" i="16"/>
  <c r="I85" i="16"/>
  <c r="Y85" i="16"/>
  <c r="X86" i="16"/>
  <c r="X87" i="16" s="1"/>
  <c r="X9" i="19" s="1"/>
  <c r="J87" i="16"/>
  <c r="J9" i="19" s="1"/>
  <c r="L40" i="16"/>
  <c r="M86" i="16"/>
  <c r="M87" i="16" s="1"/>
  <c r="M9" i="19" s="1"/>
  <c r="S86" i="16"/>
  <c r="S87" i="16" s="1"/>
  <c r="S9" i="19" s="1"/>
  <c r="N86" i="16"/>
  <c r="E85" i="16"/>
  <c r="U85" i="16"/>
  <c r="H86" i="16"/>
  <c r="H87" i="16" s="1"/>
  <c r="H9" i="19" s="1"/>
  <c r="N85" i="16"/>
  <c r="C75" i="16"/>
  <c r="D80" i="16"/>
  <c r="C80" i="16" s="1"/>
  <c r="C79" i="16"/>
  <c r="C33" i="16"/>
  <c r="D38" i="16"/>
  <c r="V40" i="16"/>
  <c r="M40" i="16"/>
  <c r="C10" i="16"/>
  <c r="Y40" i="16"/>
  <c r="Q40" i="16"/>
  <c r="C9" i="16"/>
  <c r="I40" i="16"/>
  <c r="C8" i="16"/>
  <c r="C53" i="6"/>
  <c r="H35" i="6"/>
  <c r="H39" i="2"/>
  <c r="H52" i="2" s="1"/>
  <c r="H5" i="19" s="1"/>
  <c r="U40" i="16" l="1"/>
  <c r="C17" i="23"/>
  <c r="U27" i="23"/>
  <c r="AA96" i="16"/>
  <c r="AA34" i="16"/>
  <c r="Z40" i="16"/>
  <c r="AA35" i="18"/>
  <c r="AA33" i="18"/>
  <c r="T37" i="21"/>
  <c r="C37" i="21" s="1"/>
  <c r="C28" i="21"/>
  <c r="T36" i="21"/>
  <c r="C27" i="21"/>
  <c r="Z41" i="21"/>
  <c r="AA23" i="23"/>
  <c r="AA8" i="23"/>
  <c r="Z26" i="23"/>
  <c r="Z27" i="23"/>
  <c r="AD116" i="28"/>
  <c r="AD108" i="28"/>
  <c r="AD112" i="28" s="1"/>
  <c r="AB10" i="21"/>
  <c r="AB22" i="10"/>
  <c r="AF144" i="28"/>
  <c r="AE103" i="28"/>
  <c r="AB9" i="18"/>
  <c r="AB35" i="18" s="1"/>
  <c r="AB7" i="18"/>
  <c r="AB33" i="18" s="1"/>
  <c r="AB5" i="18"/>
  <c r="AB31" i="18" s="1"/>
  <c r="AB11" i="18"/>
  <c r="AB5" i="23"/>
  <c r="AB6" i="23"/>
  <c r="AB10" i="18"/>
  <c r="AB36" i="18" s="1"/>
  <c r="AB7" i="23"/>
  <c r="AB25" i="23" s="1"/>
  <c r="AB32" i="16"/>
  <c r="H22" i="7"/>
  <c r="L4" i="24"/>
  <c r="K67" i="24"/>
  <c r="K25" i="24"/>
  <c r="K46" i="24"/>
  <c r="L4" i="18"/>
  <c r="K43" i="18"/>
  <c r="K17" i="18"/>
  <c r="K30" i="18"/>
  <c r="D42" i="21"/>
  <c r="D85" i="21"/>
  <c r="D40" i="16"/>
  <c r="D85" i="16"/>
  <c r="D86" i="16"/>
  <c r="E87" i="16"/>
  <c r="E9" i="19" s="1"/>
  <c r="I87" i="16"/>
  <c r="I9" i="19" s="1"/>
  <c r="U87" i="16"/>
  <c r="U9" i="19" s="1"/>
  <c r="D81" i="16"/>
  <c r="N87" i="16"/>
  <c r="N9" i="19" s="1"/>
  <c r="Y87" i="16"/>
  <c r="Y9" i="19" s="1"/>
  <c r="E40" i="16"/>
  <c r="C38" i="16"/>
  <c r="AA39" i="16" l="1"/>
  <c r="AB96" i="16"/>
  <c r="AB34" i="16"/>
  <c r="AB39" i="16" s="1"/>
  <c r="AB24" i="23"/>
  <c r="AB37" i="18"/>
  <c r="C36" i="21"/>
  <c r="T42" i="21"/>
  <c r="T89" i="21" s="1"/>
  <c r="T10" i="19" s="1"/>
  <c r="AB23" i="23"/>
  <c r="AB8" i="23"/>
  <c r="AB32" i="21"/>
  <c r="Z42" i="21"/>
  <c r="Z89" i="21" s="1"/>
  <c r="Z10" i="19" s="1"/>
  <c r="AE116" i="28"/>
  <c r="AE108" i="28"/>
  <c r="AE112" i="28" s="1"/>
  <c r="AC10" i="21"/>
  <c r="AC32" i="21" s="1"/>
  <c r="AC41" i="21" s="1"/>
  <c r="AC42" i="21" s="1"/>
  <c r="AC89" i="21" s="1"/>
  <c r="AC10" i="19" s="1"/>
  <c r="AC22" i="10"/>
  <c r="AG144" i="28"/>
  <c r="AF103" i="28"/>
  <c r="AC7" i="18"/>
  <c r="AC9" i="18"/>
  <c r="AC35" i="18" s="1"/>
  <c r="AC5" i="23"/>
  <c r="AC6" i="23"/>
  <c r="AC24" i="23" s="1"/>
  <c r="AC7" i="23"/>
  <c r="AC25" i="23" s="1"/>
  <c r="AC5" i="18"/>
  <c r="AC31" i="18" s="1"/>
  <c r="AC10" i="18"/>
  <c r="AC36" i="18" s="1"/>
  <c r="AC11" i="18"/>
  <c r="AC37" i="18" s="1"/>
  <c r="AC32" i="16"/>
  <c r="AA27" i="23"/>
  <c r="AA26" i="23"/>
  <c r="H48" i="6"/>
  <c r="H32" i="6"/>
  <c r="M4" i="18"/>
  <c r="L30" i="18"/>
  <c r="L43" i="18"/>
  <c r="L17" i="18"/>
  <c r="M4" i="24"/>
  <c r="L46" i="24"/>
  <c r="L67" i="24"/>
  <c r="L25" i="24"/>
  <c r="D89" i="21"/>
  <c r="C85" i="21"/>
  <c r="D87" i="16"/>
  <c r="C85" i="16"/>
  <c r="C81" i="16"/>
  <c r="C92" i="16"/>
  <c r="AC96" i="16" l="1"/>
  <c r="AC34" i="16"/>
  <c r="AC39" i="16" s="1"/>
  <c r="AB86" i="16"/>
  <c r="AB87" i="16" s="1"/>
  <c r="AB9" i="19" s="1"/>
  <c r="AB40" i="16"/>
  <c r="AA40" i="16"/>
  <c r="AA86" i="16"/>
  <c r="AC33" i="18"/>
  <c r="AF116" i="28"/>
  <c r="AF108" i="28"/>
  <c r="AF112" i="28" s="1"/>
  <c r="AB27" i="23"/>
  <c r="AB32" i="23" s="1"/>
  <c r="AB13" i="19" s="1"/>
  <c r="AB26" i="23"/>
  <c r="AC23" i="23"/>
  <c r="AC8" i="23"/>
  <c r="AH144" i="28"/>
  <c r="AH103" i="28" s="1"/>
  <c r="AG103" i="28"/>
  <c r="AD22" i="10"/>
  <c r="AD10" i="21"/>
  <c r="AD32" i="21" s="1"/>
  <c r="AD41" i="21" s="1"/>
  <c r="AD42" i="21" s="1"/>
  <c r="AD89" i="21" s="1"/>
  <c r="AD10" i="19" s="1"/>
  <c r="AD9" i="18"/>
  <c r="AD35" i="18" s="1"/>
  <c r="AD7" i="18"/>
  <c r="AD33" i="18" s="1"/>
  <c r="AD11" i="18"/>
  <c r="AD37" i="18" s="1"/>
  <c r="AD6" i="23"/>
  <c r="AD24" i="23" s="1"/>
  <c r="AD7" i="23"/>
  <c r="AD25" i="23" s="1"/>
  <c r="AD5" i="18"/>
  <c r="AD31" i="18" s="1"/>
  <c r="AD5" i="23"/>
  <c r="AD10" i="18"/>
  <c r="AD36" i="18" s="1"/>
  <c r="AD32" i="16"/>
  <c r="AB41" i="21"/>
  <c r="N4" i="24"/>
  <c r="M46" i="24"/>
  <c r="M67" i="24"/>
  <c r="M25" i="24"/>
  <c r="N4" i="18"/>
  <c r="M30" i="18"/>
  <c r="M43" i="18"/>
  <c r="M17" i="18"/>
  <c r="D10" i="19"/>
  <c r="D9" i="19"/>
  <c r="AD96" i="16" l="1"/>
  <c r="AD34" i="16"/>
  <c r="AA87" i="16"/>
  <c r="AC40" i="16"/>
  <c r="AC86" i="16"/>
  <c r="AC87" i="16" s="1"/>
  <c r="AC9" i="19" s="1"/>
  <c r="AB42" i="21"/>
  <c r="AC27" i="23"/>
  <c r="AC26" i="23"/>
  <c r="AE6" i="23"/>
  <c r="AE24" i="23" s="1"/>
  <c r="AE11" i="18"/>
  <c r="AE37" i="18" s="1"/>
  <c r="AE5" i="23"/>
  <c r="AE7" i="23"/>
  <c r="AE25" i="23" s="1"/>
  <c r="AE10" i="18"/>
  <c r="AE36" i="18" s="1"/>
  <c r="AE7" i="18"/>
  <c r="AE33" i="18" s="1"/>
  <c r="AE9" i="18"/>
  <c r="AE35" i="18" s="1"/>
  <c r="AE5" i="18"/>
  <c r="AE31" i="18" s="1"/>
  <c r="AE32" i="16"/>
  <c r="AG116" i="28"/>
  <c r="AG108" i="28"/>
  <c r="AG112" i="28" s="1"/>
  <c r="AH116" i="28"/>
  <c r="AH108" i="28"/>
  <c r="AH112" i="28" s="1"/>
  <c r="AD23" i="23"/>
  <c r="AD8" i="23"/>
  <c r="AE10" i="21"/>
  <c r="AE22" i="10"/>
  <c r="O4" i="18"/>
  <c r="N43" i="18"/>
  <c r="N17" i="18"/>
  <c r="N30" i="18"/>
  <c r="O4" i="24"/>
  <c r="N67" i="24"/>
  <c r="N25" i="24"/>
  <c r="N46" i="24"/>
  <c r="D5" i="9"/>
  <c r="D6" i="9"/>
  <c r="D7" i="9"/>
  <c r="D8" i="9"/>
  <c r="D9" i="9"/>
  <c r="D10" i="9"/>
  <c r="D11" i="9"/>
  <c r="D12" i="9"/>
  <c r="D4" i="9"/>
  <c r="AA9" i="19" l="1"/>
  <c r="AD39" i="16"/>
  <c r="AE96" i="16"/>
  <c r="AE34" i="16"/>
  <c r="AE39" i="16" s="1"/>
  <c r="AG10" i="21"/>
  <c r="AG32" i="21" s="1"/>
  <c r="AG41" i="21" s="1"/>
  <c r="AG42" i="21" s="1"/>
  <c r="AG89" i="21" s="1"/>
  <c r="AG10" i="19" s="1"/>
  <c r="AG22" i="10"/>
  <c r="AB89" i="21"/>
  <c r="AE32" i="21"/>
  <c r="AG10" i="18"/>
  <c r="AG9" i="18"/>
  <c r="AG5" i="23"/>
  <c r="AG6" i="23"/>
  <c r="AG7" i="23"/>
  <c r="AG5" i="18"/>
  <c r="AG31" i="18" s="1"/>
  <c r="AG11" i="18"/>
  <c r="AG7" i="18"/>
  <c r="AG32" i="16"/>
  <c r="AF10" i="21"/>
  <c r="AF32" i="21" s="1"/>
  <c r="AF41" i="21" s="1"/>
  <c r="AF42" i="21" s="1"/>
  <c r="AF89" i="21" s="1"/>
  <c r="AF10" i="19" s="1"/>
  <c r="AF22" i="10"/>
  <c r="AE23" i="23"/>
  <c r="AE8" i="23"/>
  <c r="AD27" i="23"/>
  <c r="AD26" i="23"/>
  <c r="AF6" i="23"/>
  <c r="AF24" i="23" s="1"/>
  <c r="AF5" i="23"/>
  <c r="AF11" i="18"/>
  <c r="AF37" i="18" s="1"/>
  <c r="AF5" i="18"/>
  <c r="AF31" i="18" s="1"/>
  <c r="AF10" i="18"/>
  <c r="AF36" i="18" s="1"/>
  <c r="AF7" i="23"/>
  <c r="AF25" i="23" s="1"/>
  <c r="AF7" i="18"/>
  <c r="AF33" i="18" s="1"/>
  <c r="AF9" i="18"/>
  <c r="AF35" i="18" s="1"/>
  <c r="AF32" i="16"/>
  <c r="P4" i="24"/>
  <c r="O67" i="24"/>
  <c r="O25" i="24"/>
  <c r="O46" i="24"/>
  <c r="P4" i="18"/>
  <c r="O43" i="18"/>
  <c r="O17" i="18"/>
  <c r="O30" i="18"/>
  <c r="E51" i="2"/>
  <c r="F51" i="2"/>
  <c r="G51" i="2"/>
  <c r="I51" i="2"/>
  <c r="J51" i="2"/>
  <c r="D51" i="2"/>
  <c r="E50" i="2"/>
  <c r="F50" i="2"/>
  <c r="G50" i="2"/>
  <c r="I50" i="2"/>
  <c r="J50" i="2"/>
  <c r="D50" i="2"/>
  <c r="E41" i="2"/>
  <c r="F41" i="2"/>
  <c r="G41" i="2"/>
  <c r="I41" i="2"/>
  <c r="J41" i="2"/>
  <c r="E42" i="2"/>
  <c r="F42" i="2"/>
  <c r="G42" i="2"/>
  <c r="I42" i="2"/>
  <c r="J42" i="2"/>
  <c r="E43" i="2"/>
  <c r="F43" i="2"/>
  <c r="G43" i="2"/>
  <c r="I43" i="2"/>
  <c r="J43" i="2"/>
  <c r="E44" i="2"/>
  <c r="F44" i="2"/>
  <c r="G44" i="2"/>
  <c r="I44" i="2"/>
  <c r="J44" i="2"/>
  <c r="E45" i="2"/>
  <c r="F45" i="2"/>
  <c r="G45" i="2"/>
  <c r="I45" i="2"/>
  <c r="J45" i="2"/>
  <c r="E46" i="2"/>
  <c r="F46" i="2"/>
  <c r="G46" i="2"/>
  <c r="I46" i="2"/>
  <c r="J46" i="2"/>
  <c r="E47" i="2"/>
  <c r="F47" i="2"/>
  <c r="G47" i="2"/>
  <c r="I47" i="2"/>
  <c r="J47" i="2"/>
  <c r="E48" i="2"/>
  <c r="F48" i="2"/>
  <c r="G48" i="2"/>
  <c r="I48" i="2"/>
  <c r="J48" i="2"/>
  <c r="E49" i="2"/>
  <c r="F49" i="2"/>
  <c r="G49" i="2"/>
  <c r="I49" i="2"/>
  <c r="J49" i="2"/>
  <c r="D41" i="2"/>
  <c r="D42" i="2"/>
  <c r="D43" i="2"/>
  <c r="D44" i="2"/>
  <c r="D45" i="2"/>
  <c r="D46" i="2"/>
  <c r="D47" i="2"/>
  <c r="D48" i="2"/>
  <c r="D49" i="2"/>
  <c r="E40" i="2"/>
  <c r="F40" i="2"/>
  <c r="G40" i="2"/>
  <c r="I40" i="2"/>
  <c r="J40" i="2"/>
  <c r="D40" i="2"/>
  <c r="E38" i="2"/>
  <c r="F38" i="2"/>
  <c r="G38" i="2"/>
  <c r="I38" i="2"/>
  <c r="J38" i="2"/>
  <c r="D38" i="2"/>
  <c r="E36" i="2"/>
  <c r="F36" i="2"/>
  <c r="G36" i="2"/>
  <c r="I36" i="2"/>
  <c r="J36" i="2"/>
  <c r="D36" i="2"/>
  <c r="E37" i="2"/>
  <c r="F37" i="2"/>
  <c r="G37" i="2"/>
  <c r="I37" i="2"/>
  <c r="J37" i="2"/>
  <c r="D37" i="2"/>
  <c r="F12" i="9"/>
  <c r="G12" i="9" s="1"/>
  <c r="AG96" i="16" l="1"/>
  <c r="AG34" i="16"/>
  <c r="AG39" i="16" s="1"/>
  <c r="AD40" i="16"/>
  <c r="AD86" i="16"/>
  <c r="AF96" i="16"/>
  <c r="AF34" i="16"/>
  <c r="C32" i="16"/>
  <c r="AE86" i="16"/>
  <c r="AE87" i="16" s="1"/>
  <c r="AE9" i="19" s="1"/>
  <c r="AE40" i="16"/>
  <c r="AG25" i="23"/>
  <c r="C25" i="23" s="1"/>
  <c r="C7" i="23"/>
  <c r="AG36" i="18"/>
  <c r="C36" i="18" s="1"/>
  <c r="C10" i="18"/>
  <c r="AG33" i="18"/>
  <c r="C33" i="18" s="1"/>
  <c r="C7" i="18"/>
  <c r="AG24" i="23"/>
  <c r="C24" i="23" s="1"/>
  <c r="C6" i="23"/>
  <c r="AG37" i="18"/>
  <c r="C37" i="18" s="1"/>
  <c r="C11" i="18"/>
  <c r="C5" i="23"/>
  <c r="AG35" i="18"/>
  <c r="C35" i="18" s="1"/>
  <c r="C9" i="18"/>
  <c r="AG23" i="23"/>
  <c r="AG8" i="23"/>
  <c r="AE41" i="21"/>
  <c r="C32" i="21"/>
  <c r="AF23" i="23"/>
  <c r="AF8" i="23"/>
  <c r="AB10" i="19"/>
  <c r="AE27" i="23"/>
  <c r="AE26" i="23"/>
  <c r="C10" i="21"/>
  <c r="Q4" i="18"/>
  <c r="P30" i="18"/>
  <c r="P43" i="18"/>
  <c r="P17" i="18"/>
  <c r="Q4" i="24"/>
  <c r="P46" i="24"/>
  <c r="P67" i="24"/>
  <c r="P25" i="24"/>
  <c r="C42" i="2"/>
  <c r="C46" i="2"/>
  <c r="C45" i="2"/>
  <c r="C15" i="2"/>
  <c r="C16" i="2"/>
  <c r="C96" i="16" l="1"/>
  <c r="AD87" i="16"/>
  <c r="AF39" i="16"/>
  <c r="C34" i="16"/>
  <c r="C23" i="23"/>
  <c r="AG86" i="16"/>
  <c r="AG87" i="16" s="1"/>
  <c r="AG9" i="19" s="1"/>
  <c r="AG40" i="16"/>
  <c r="C8" i="23"/>
  <c r="AF27" i="23"/>
  <c r="AF26" i="23"/>
  <c r="AG26" i="23"/>
  <c r="AG27" i="23"/>
  <c r="AE42" i="21"/>
  <c r="C41" i="21"/>
  <c r="R4" i="24"/>
  <c r="Q46" i="24"/>
  <c r="Q25" i="24"/>
  <c r="Q67" i="24"/>
  <c r="R4" i="18"/>
  <c r="Q30" i="18"/>
  <c r="Q17" i="18"/>
  <c r="Q43" i="18"/>
  <c r="H12" i="9"/>
  <c r="I12" i="9" s="1"/>
  <c r="L12" i="9"/>
  <c r="C122" i="1"/>
  <c r="C234" i="1"/>
  <c r="C233" i="1"/>
  <c r="D233" i="1" s="1"/>
  <c r="E233" i="1" s="1"/>
  <c r="F233" i="1" s="1"/>
  <c r="G233" i="1" s="1"/>
  <c r="H233" i="1" s="1"/>
  <c r="I233" i="1" s="1"/>
  <c r="J233" i="1" s="1"/>
  <c r="K233" i="1" s="1"/>
  <c r="L233" i="1" s="1"/>
  <c r="M233" i="1" s="1"/>
  <c r="N233" i="1" s="1"/>
  <c r="O233" i="1" s="1"/>
  <c r="P233" i="1" s="1"/>
  <c r="Q233" i="1" s="1"/>
  <c r="R233" i="1" s="1"/>
  <c r="S233" i="1" s="1"/>
  <c r="T233" i="1" s="1"/>
  <c r="U233" i="1" s="1"/>
  <c r="V233" i="1" s="1"/>
  <c r="W233" i="1" s="1"/>
  <c r="X233" i="1" s="1"/>
  <c r="Y233" i="1" s="1"/>
  <c r="Z233" i="1" s="1"/>
  <c r="AA233" i="1" s="1"/>
  <c r="AB233" i="1" s="1"/>
  <c r="AC233" i="1" s="1"/>
  <c r="AD233" i="1" s="1"/>
  <c r="AE233" i="1" s="1"/>
  <c r="AF233" i="1" s="1"/>
  <c r="AG233" i="1" s="1"/>
  <c r="AH233" i="1" s="1"/>
  <c r="AI233" i="1" s="1"/>
  <c r="AJ233" i="1" s="1"/>
  <c r="AK233" i="1" s="1"/>
  <c r="AL233" i="1" s="1"/>
  <c r="AM233" i="1" s="1"/>
  <c r="AN233" i="1" s="1"/>
  <c r="AO233" i="1" s="1"/>
  <c r="AP233" i="1" s="1"/>
  <c r="C232" i="1"/>
  <c r="C231" i="1"/>
  <c r="C230" i="1"/>
  <c r="D230" i="1" s="1"/>
  <c r="E230" i="1" s="1"/>
  <c r="F230" i="1" s="1"/>
  <c r="G230" i="1" s="1"/>
  <c r="H230" i="1" s="1"/>
  <c r="I230" i="1" s="1"/>
  <c r="J230" i="1" s="1"/>
  <c r="K230" i="1" s="1"/>
  <c r="L230" i="1" s="1"/>
  <c r="M230" i="1" s="1"/>
  <c r="N230" i="1" s="1"/>
  <c r="O230" i="1" s="1"/>
  <c r="P230" i="1" s="1"/>
  <c r="Q230" i="1" s="1"/>
  <c r="R230" i="1" s="1"/>
  <c r="S230" i="1" s="1"/>
  <c r="T230" i="1" s="1"/>
  <c r="U230" i="1" s="1"/>
  <c r="V230" i="1" s="1"/>
  <c r="W230" i="1" s="1"/>
  <c r="X230" i="1" s="1"/>
  <c r="Y230" i="1" s="1"/>
  <c r="Z230" i="1" s="1"/>
  <c r="AA230" i="1" s="1"/>
  <c r="AB230" i="1" s="1"/>
  <c r="AC230" i="1" s="1"/>
  <c r="AD230" i="1" s="1"/>
  <c r="AE230" i="1" s="1"/>
  <c r="AF230" i="1" s="1"/>
  <c r="AG230" i="1" s="1"/>
  <c r="AH230" i="1" s="1"/>
  <c r="AI230" i="1" s="1"/>
  <c r="AJ230" i="1" s="1"/>
  <c r="AK230" i="1" s="1"/>
  <c r="AL230" i="1" s="1"/>
  <c r="AM230" i="1" s="1"/>
  <c r="AN230" i="1" s="1"/>
  <c r="AO230" i="1" s="1"/>
  <c r="AP230" i="1" s="1"/>
  <c r="C229" i="1"/>
  <c r="D229" i="1" s="1"/>
  <c r="E229" i="1" s="1"/>
  <c r="F229" i="1" s="1"/>
  <c r="G229" i="1" s="1"/>
  <c r="H229" i="1" s="1"/>
  <c r="I229" i="1" s="1"/>
  <c r="J229" i="1" s="1"/>
  <c r="K229" i="1" s="1"/>
  <c r="L229" i="1" s="1"/>
  <c r="M229" i="1" s="1"/>
  <c r="N229" i="1" s="1"/>
  <c r="O229" i="1" s="1"/>
  <c r="P229" i="1" s="1"/>
  <c r="Q229" i="1" s="1"/>
  <c r="R229" i="1" s="1"/>
  <c r="S229" i="1" s="1"/>
  <c r="T229" i="1" s="1"/>
  <c r="U229" i="1" s="1"/>
  <c r="V229" i="1" s="1"/>
  <c r="W229" i="1" s="1"/>
  <c r="X229" i="1" s="1"/>
  <c r="Y229" i="1" s="1"/>
  <c r="Z229" i="1" s="1"/>
  <c r="AA229" i="1" s="1"/>
  <c r="AB229" i="1" s="1"/>
  <c r="AC229" i="1" s="1"/>
  <c r="AD229" i="1" s="1"/>
  <c r="AE229" i="1" s="1"/>
  <c r="AF229" i="1" s="1"/>
  <c r="AG229" i="1" s="1"/>
  <c r="AH229" i="1" s="1"/>
  <c r="AI229" i="1" s="1"/>
  <c r="AJ229" i="1" s="1"/>
  <c r="AK229" i="1" s="1"/>
  <c r="AL229" i="1" s="1"/>
  <c r="AM229" i="1" s="1"/>
  <c r="AN229" i="1" s="1"/>
  <c r="AO229" i="1" s="1"/>
  <c r="AP229" i="1" s="1"/>
  <c r="C228" i="1"/>
  <c r="C227" i="1"/>
  <c r="C226" i="1"/>
  <c r="C225" i="1"/>
  <c r="D225" i="1" s="1"/>
  <c r="E225" i="1" s="1"/>
  <c r="F225" i="1" s="1"/>
  <c r="G225" i="1" s="1"/>
  <c r="H225" i="1" s="1"/>
  <c r="I225" i="1" s="1"/>
  <c r="J225" i="1" s="1"/>
  <c r="K225" i="1" s="1"/>
  <c r="L225" i="1" s="1"/>
  <c r="M225" i="1" s="1"/>
  <c r="N225" i="1" s="1"/>
  <c r="O225" i="1" s="1"/>
  <c r="P225" i="1" s="1"/>
  <c r="Q225" i="1" s="1"/>
  <c r="R225" i="1" s="1"/>
  <c r="S225" i="1" s="1"/>
  <c r="T225" i="1" s="1"/>
  <c r="U225" i="1" s="1"/>
  <c r="V225" i="1" s="1"/>
  <c r="W225" i="1" s="1"/>
  <c r="X225" i="1" s="1"/>
  <c r="Y225" i="1" s="1"/>
  <c r="Z225" i="1" s="1"/>
  <c r="AA225" i="1" s="1"/>
  <c r="AB225" i="1" s="1"/>
  <c r="AC225" i="1" s="1"/>
  <c r="AD225" i="1" s="1"/>
  <c r="AE225" i="1" s="1"/>
  <c r="AF225" i="1" s="1"/>
  <c r="AG225" i="1" s="1"/>
  <c r="AH225" i="1" s="1"/>
  <c r="AI225" i="1" s="1"/>
  <c r="AJ225" i="1" s="1"/>
  <c r="AK225" i="1" s="1"/>
  <c r="AL225" i="1" s="1"/>
  <c r="AM225" i="1" s="1"/>
  <c r="AN225" i="1" s="1"/>
  <c r="AO225" i="1" s="1"/>
  <c r="AP225" i="1" s="1"/>
  <c r="C224" i="1"/>
  <c r="C223" i="1"/>
  <c r="C222" i="1"/>
  <c r="D222" i="1" s="1"/>
  <c r="E222" i="1" s="1"/>
  <c r="F222" i="1" s="1"/>
  <c r="G222" i="1" s="1"/>
  <c r="H222" i="1" s="1"/>
  <c r="I222" i="1" s="1"/>
  <c r="J222" i="1" s="1"/>
  <c r="K222" i="1" s="1"/>
  <c r="L222" i="1" s="1"/>
  <c r="M222" i="1" s="1"/>
  <c r="N222" i="1" s="1"/>
  <c r="O222" i="1" s="1"/>
  <c r="P222" i="1" s="1"/>
  <c r="Q222" i="1" s="1"/>
  <c r="R222" i="1" s="1"/>
  <c r="S222" i="1" s="1"/>
  <c r="T222" i="1" s="1"/>
  <c r="U222" i="1" s="1"/>
  <c r="V222" i="1" s="1"/>
  <c r="W222" i="1" s="1"/>
  <c r="X222" i="1" s="1"/>
  <c r="Y222" i="1" s="1"/>
  <c r="Z222" i="1" s="1"/>
  <c r="AA222" i="1" s="1"/>
  <c r="AB222" i="1" s="1"/>
  <c r="AC222" i="1" s="1"/>
  <c r="AD222" i="1" s="1"/>
  <c r="AE222" i="1" s="1"/>
  <c r="AF222" i="1" s="1"/>
  <c r="AG222" i="1" s="1"/>
  <c r="AH222" i="1" s="1"/>
  <c r="AI222" i="1" s="1"/>
  <c r="AJ222" i="1" s="1"/>
  <c r="AK222" i="1" s="1"/>
  <c r="AL222" i="1" s="1"/>
  <c r="AM222" i="1" s="1"/>
  <c r="AN222" i="1" s="1"/>
  <c r="AO222" i="1" s="1"/>
  <c r="AP222" i="1" s="1"/>
  <c r="C221" i="1"/>
  <c r="D221" i="1" s="1"/>
  <c r="E221" i="1" s="1"/>
  <c r="F221" i="1" s="1"/>
  <c r="G221" i="1" s="1"/>
  <c r="H221" i="1" s="1"/>
  <c r="I221" i="1" s="1"/>
  <c r="J221" i="1" s="1"/>
  <c r="K221" i="1" s="1"/>
  <c r="L221" i="1" s="1"/>
  <c r="M221" i="1" s="1"/>
  <c r="N221" i="1" s="1"/>
  <c r="O221" i="1" s="1"/>
  <c r="P221" i="1" s="1"/>
  <c r="Q221" i="1" s="1"/>
  <c r="R221" i="1" s="1"/>
  <c r="S221" i="1" s="1"/>
  <c r="T221" i="1" s="1"/>
  <c r="U221" i="1" s="1"/>
  <c r="V221" i="1" s="1"/>
  <c r="W221" i="1" s="1"/>
  <c r="X221" i="1" s="1"/>
  <c r="Y221" i="1" s="1"/>
  <c r="Z221" i="1" s="1"/>
  <c r="AA221" i="1" s="1"/>
  <c r="AB221" i="1" s="1"/>
  <c r="AC221" i="1" s="1"/>
  <c r="AD221" i="1" s="1"/>
  <c r="AE221" i="1" s="1"/>
  <c r="AF221" i="1" s="1"/>
  <c r="AG221" i="1" s="1"/>
  <c r="AH221" i="1" s="1"/>
  <c r="AI221" i="1" s="1"/>
  <c r="AJ221" i="1" s="1"/>
  <c r="AK221" i="1" s="1"/>
  <c r="AL221" i="1" s="1"/>
  <c r="AM221" i="1" s="1"/>
  <c r="AN221" i="1" s="1"/>
  <c r="AO221" i="1" s="1"/>
  <c r="AP221" i="1" s="1"/>
  <c r="C220" i="1"/>
  <c r="D220" i="1" s="1"/>
  <c r="E220" i="1" s="1"/>
  <c r="F220" i="1" s="1"/>
  <c r="G220" i="1" s="1"/>
  <c r="H220" i="1" s="1"/>
  <c r="I220" i="1" s="1"/>
  <c r="J220" i="1" s="1"/>
  <c r="K220" i="1" s="1"/>
  <c r="L220" i="1" s="1"/>
  <c r="M220" i="1" s="1"/>
  <c r="N220" i="1" s="1"/>
  <c r="O220" i="1" s="1"/>
  <c r="P220" i="1" s="1"/>
  <c r="Q220" i="1" s="1"/>
  <c r="R220" i="1" s="1"/>
  <c r="S220" i="1" s="1"/>
  <c r="T220" i="1" s="1"/>
  <c r="U220" i="1" s="1"/>
  <c r="V220" i="1" s="1"/>
  <c r="W220" i="1" s="1"/>
  <c r="X220" i="1" s="1"/>
  <c r="Y220" i="1" s="1"/>
  <c r="Z220" i="1" s="1"/>
  <c r="AA220" i="1" s="1"/>
  <c r="AB220" i="1" s="1"/>
  <c r="AC220" i="1" s="1"/>
  <c r="AD220" i="1" s="1"/>
  <c r="AE220" i="1" s="1"/>
  <c r="AF220" i="1" s="1"/>
  <c r="AG220" i="1" s="1"/>
  <c r="AH220" i="1" s="1"/>
  <c r="AI220" i="1" s="1"/>
  <c r="AJ220" i="1" s="1"/>
  <c r="AK220" i="1" s="1"/>
  <c r="AL220" i="1" s="1"/>
  <c r="AM220" i="1" s="1"/>
  <c r="AN220" i="1" s="1"/>
  <c r="AO220" i="1" s="1"/>
  <c r="AP220" i="1" s="1"/>
  <c r="E6" i="3" l="1"/>
  <c r="I6" i="3"/>
  <c r="M6" i="3"/>
  <c r="Q6" i="3"/>
  <c r="U6" i="3"/>
  <c r="Y6" i="3"/>
  <c r="AC6" i="3"/>
  <c r="AG6" i="3"/>
  <c r="F6" i="3"/>
  <c r="J6" i="3"/>
  <c r="N6" i="3"/>
  <c r="R6" i="3"/>
  <c r="V6" i="3"/>
  <c r="Z6" i="3"/>
  <c r="AD6" i="3"/>
  <c r="D6" i="3"/>
  <c r="G6" i="3"/>
  <c r="K6" i="3"/>
  <c r="O6" i="3"/>
  <c r="S6" i="3"/>
  <c r="W6" i="3"/>
  <c r="AA6" i="3"/>
  <c r="AE6" i="3"/>
  <c r="H6" i="3"/>
  <c r="L6" i="3"/>
  <c r="P6" i="3"/>
  <c r="T6" i="3"/>
  <c r="X6" i="3"/>
  <c r="AB6" i="3"/>
  <c r="AF6" i="3"/>
  <c r="C26" i="23"/>
  <c r="AG32" i="23"/>
  <c r="AG13" i="19" s="1"/>
  <c r="C27" i="23"/>
  <c r="AD9" i="19"/>
  <c r="AF40" i="16"/>
  <c r="C40" i="16" s="1"/>
  <c r="AF86" i="16"/>
  <c r="C39" i="16"/>
  <c r="AE89" i="21"/>
  <c r="C42" i="21"/>
  <c r="D82" i="24"/>
  <c r="D234" i="1"/>
  <c r="E234" i="1" s="1"/>
  <c r="F234" i="1" s="1"/>
  <c r="G234" i="1" s="1"/>
  <c r="H234" i="1" s="1"/>
  <c r="I234" i="1" s="1"/>
  <c r="J234" i="1" s="1"/>
  <c r="K234" i="1" s="1"/>
  <c r="L234" i="1" s="1"/>
  <c r="M234" i="1" s="1"/>
  <c r="N234" i="1" s="1"/>
  <c r="O234" i="1" s="1"/>
  <c r="P234" i="1" s="1"/>
  <c r="Q234" i="1" s="1"/>
  <c r="R234" i="1" s="1"/>
  <c r="S234" i="1" s="1"/>
  <c r="T234" i="1" s="1"/>
  <c r="U234" i="1" s="1"/>
  <c r="V234" i="1" s="1"/>
  <c r="W234" i="1" s="1"/>
  <c r="X234" i="1" s="1"/>
  <c r="Y234" i="1" s="1"/>
  <c r="Z234" i="1" s="1"/>
  <c r="AA234" i="1" s="1"/>
  <c r="AB234" i="1" s="1"/>
  <c r="AC234" i="1" s="1"/>
  <c r="AD234" i="1" s="1"/>
  <c r="AE234" i="1" s="1"/>
  <c r="AF234" i="1" s="1"/>
  <c r="AG234" i="1" s="1"/>
  <c r="AH234" i="1" s="1"/>
  <c r="AI234" i="1" s="1"/>
  <c r="AJ234" i="1" s="1"/>
  <c r="AK234" i="1" s="1"/>
  <c r="AL234" i="1" s="1"/>
  <c r="AM234" i="1" s="1"/>
  <c r="AN234" i="1" s="1"/>
  <c r="AO234" i="1" s="1"/>
  <c r="AP234" i="1" s="1"/>
  <c r="D74" i="24"/>
  <c r="D226" i="1"/>
  <c r="E226" i="1" s="1"/>
  <c r="F226" i="1" s="1"/>
  <c r="G226" i="1" s="1"/>
  <c r="H226" i="1" s="1"/>
  <c r="I226" i="1" s="1"/>
  <c r="J226" i="1" s="1"/>
  <c r="K226" i="1" s="1"/>
  <c r="L226" i="1" s="1"/>
  <c r="M226" i="1" s="1"/>
  <c r="N226" i="1" s="1"/>
  <c r="O226" i="1" s="1"/>
  <c r="P226" i="1" s="1"/>
  <c r="Q226" i="1" s="1"/>
  <c r="R226" i="1" s="1"/>
  <c r="S226" i="1" s="1"/>
  <c r="T226" i="1" s="1"/>
  <c r="U226" i="1" s="1"/>
  <c r="V226" i="1" s="1"/>
  <c r="W226" i="1" s="1"/>
  <c r="X226" i="1" s="1"/>
  <c r="Y226" i="1" s="1"/>
  <c r="Z226" i="1" s="1"/>
  <c r="AA226" i="1" s="1"/>
  <c r="AB226" i="1" s="1"/>
  <c r="AC226" i="1" s="1"/>
  <c r="AD226" i="1" s="1"/>
  <c r="AE226" i="1" s="1"/>
  <c r="AF226" i="1" s="1"/>
  <c r="AG226" i="1" s="1"/>
  <c r="AH226" i="1" s="1"/>
  <c r="AI226" i="1" s="1"/>
  <c r="AJ226" i="1" s="1"/>
  <c r="AK226" i="1" s="1"/>
  <c r="AL226" i="1" s="1"/>
  <c r="AM226" i="1" s="1"/>
  <c r="AN226" i="1" s="1"/>
  <c r="AO226" i="1" s="1"/>
  <c r="AP226" i="1" s="1"/>
  <c r="D71" i="24"/>
  <c r="D223" i="1"/>
  <c r="E223" i="1" s="1"/>
  <c r="F223" i="1" s="1"/>
  <c r="G223" i="1" s="1"/>
  <c r="H223" i="1" s="1"/>
  <c r="I223" i="1" s="1"/>
  <c r="J223" i="1" s="1"/>
  <c r="K223" i="1" s="1"/>
  <c r="L223" i="1" s="1"/>
  <c r="M223" i="1" s="1"/>
  <c r="N223" i="1" s="1"/>
  <c r="O223" i="1" s="1"/>
  <c r="P223" i="1" s="1"/>
  <c r="Q223" i="1" s="1"/>
  <c r="R223" i="1" s="1"/>
  <c r="S223" i="1" s="1"/>
  <c r="T223" i="1" s="1"/>
  <c r="U223" i="1" s="1"/>
  <c r="V223" i="1" s="1"/>
  <c r="W223" i="1" s="1"/>
  <c r="X223" i="1" s="1"/>
  <c r="Y223" i="1" s="1"/>
  <c r="Z223" i="1" s="1"/>
  <c r="AA223" i="1" s="1"/>
  <c r="AB223" i="1" s="1"/>
  <c r="AC223" i="1" s="1"/>
  <c r="AD223" i="1" s="1"/>
  <c r="AE223" i="1" s="1"/>
  <c r="AF223" i="1" s="1"/>
  <c r="AG223" i="1" s="1"/>
  <c r="AH223" i="1" s="1"/>
  <c r="AI223" i="1" s="1"/>
  <c r="AJ223" i="1" s="1"/>
  <c r="AK223" i="1" s="1"/>
  <c r="AL223" i="1" s="1"/>
  <c r="AM223" i="1" s="1"/>
  <c r="AN223" i="1" s="1"/>
  <c r="AO223" i="1" s="1"/>
  <c r="AP223" i="1" s="1"/>
  <c r="D75" i="24"/>
  <c r="D227" i="1"/>
  <c r="E227" i="1" s="1"/>
  <c r="F227" i="1" s="1"/>
  <c r="G227" i="1" s="1"/>
  <c r="H227" i="1" s="1"/>
  <c r="I227" i="1" s="1"/>
  <c r="J227" i="1" s="1"/>
  <c r="K227" i="1" s="1"/>
  <c r="L227" i="1" s="1"/>
  <c r="M227" i="1" s="1"/>
  <c r="N227" i="1" s="1"/>
  <c r="O227" i="1" s="1"/>
  <c r="P227" i="1" s="1"/>
  <c r="Q227" i="1" s="1"/>
  <c r="R227" i="1" s="1"/>
  <c r="S227" i="1" s="1"/>
  <c r="T227" i="1" s="1"/>
  <c r="U227" i="1" s="1"/>
  <c r="V227" i="1" s="1"/>
  <c r="W227" i="1" s="1"/>
  <c r="X227" i="1" s="1"/>
  <c r="Y227" i="1" s="1"/>
  <c r="Z227" i="1" s="1"/>
  <c r="AA227" i="1" s="1"/>
  <c r="AB227" i="1" s="1"/>
  <c r="AC227" i="1" s="1"/>
  <c r="AD227" i="1" s="1"/>
  <c r="AE227" i="1" s="1"/>
  <c r="AF227" i="1" s="1"/>
  <c r="AG227" i="1" s="1"/>
  <c r="AH227" i="1" s="1"/>
  <c r="AI227" i="1" s="1"/>
  <c r="AJ227" i="1" s="1"/>
  <c r="AK227" i="1" s="1"/>
  <c r="AL227" i="1" s="1"/>
  <c r="AM227" i="1" s="1"/>
  <c r="AN227" i="1" s="1"/>
  <c r="AO227" i="1" s="1"/>
  <c r="AP227" i="1" s="1"/>
  <c r="D79" i="24"/>
  <c r="D231" i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P231" i="1" s="1"/>
  <c r="Q231" i="1" s="1"/>
  <c r="R231" i="1" s="1"/>
  <c r="S231" i="1" s="1"/>
  <c r="T231" i="1" s="1"/>
  <c r="U231" i="1" s="1"/>
  <c r="V231" i="1" s="1"/>
  <c r="W231" i="1" s="1"/>
  <c r="X231" i="1" s="1"/>
  <c r="Y231" i="1" s="1"/>
  <c r="Z231" i="1" s="1"/>
  <c r="AA231" i="1" s="1"/>
  <c r="AB231" i="1" s="1"/>
  <c r="AC231" i="1" s="1"/>
  <c r="AD231" i="1" s="1"/>
  <c r="AE231" i="1" s="1"/>
  <c r="AF231" i="1" s="1"/>
  <c r="AG231" i="1" s="1"/>
  <c r="AH231" i="1" s="1"/>
  <c r="AI231" i="1" s="1"/>
  <c r="AJ231" i="1" s="1"/>
  <c r="AK231" i="1" s="1"/>
  <c r="AL231" i="1" s="1"/>
  <c r="AM231" i="1" s="1"/>
  <c r="AN231" i="1" s="1"/>
  <c r="AO231" i="1" s="1"/>
  <c r="AP231" i="1" s="1"/>
  <c r="D72" i="24"/>
  <c r="D224" i="1"/>
  <c r="E224" i="1" s="1"/>
  <c r="F224" i="1" s="1"/>
  <c r="G224" i="1" s="1"/>
  <c r="H224" i="1" s="1"/>
  <c r="I224" i="1" s="1"/>
  <c r="J224" i="1" s="1"/>
  <c r="K224" i="1" s="1"/>
  <c r="L224" i="1" s="1"/>
  <c r="M224" i="1" s="1"/>
  <c r="N224" i="1" s="1"/>
  <c r="O224" i="1" s="1"/>
  <c r="P224" i="1" s="1"/>
  <c r="Q224" i="1" s="1"/>
  <c r="R224" i="1" s="1"/>
  <c r="S224" i="1" s="1"/>
  <c r="T224" i="1" s="1"/>
  <c r="U224" i="1" s="1"/>
  <c r="V224" i="1" s="1"/>
  <c r="W224" i="1" s="1"/>
  <c r="X224" i="1" s="1"/>
  <c r="Y224" i="1" s="1"/>
  <c r="Z224" i="1" s="1"/>
  <c r="AA224" i="1" s="1"/>
  <c r="AB224" i="1" s="1"/>
  <c r="AC224" i="1" s="1"/>
  <c r="AD224" i="1" s="1"/>
  <c r="AE224" i="1" s="1"/>
  <c r="AF224" i="1" s="1"/>
  <c r="AG224" i="1" s="1"/>
  <c r="AH224" i="1" s="1"/>
  <c r="AI224" i="1" s="1"/>
  <c r="AJ224" i="1" s="1"/>
  <c r="AK224" i="1" s="1"/>
  <c r="AL224" i="1" s="1"/>
  <c r="AM224" i="1" s="1"/>
  <c r="AN224" i="1" s="1"/>
  <c r="AO224" i="1" s="1"/>
  <c r="AP224" i="1" s="1"/>
  <c r="D76" i="24"/>
  <c r="D228" i="1"/>
  <c r="E228" i="1" s="1"/>
  <c r="F228" i="1" s="1"/>
  <c r="G228" i="1" s="1"/>
  <c r="H228" i="1" s="1"/>
  <c r="I228" i="1" s="1"/>
  <c r="J228" i="1" s="1"/>
  <c r="K228" i="1" s="1"/>
  <c r="L228" i="1" s="1"/>
  <c r="M228" i="1" s="1"/>
  <c r="N228" i="1" s="1"/>
  <c r="O228" i="1" s="1"/>
  <c r="P228" i="1" s="1"/>
  <c r="Q228" i="1" s="1"/>
  <c r="R228" i="1" s="1"/>
  <c r="S228" i="1" s="1"/>
  <c r="T228" i="1" s="1"/>
  <c r="U228" i="1" s="1"/>
  <c r="V228" i="1" s="1"/>
  <c r="W228" i="1" s="1"/>
  <c r="X228" i="1" s="1"/>
  <c r="Y228" i="1" s="1"/>
  <c r="Z228" i="1" s="1"/>
  <c r="AA228" i="1" s="1"/>
  <c r="AB228" i="1" s="1"/>
  <c r="AC228" i="1" s="1"/>
  <c r="AD228" i="1" s="1"/>
  <c r="AE228" i="1" s="1"/>
  <c r="AF228" i="1" s="1"/>
  <c r="AG228" i="1" s="1"/>
  <c r="AH228" i="1" s="1"/>
  <c r="AI228" i="1" s="1"/>
  <c r="AJ228" i="1" s="1"/>
  <c r="AK228" i="1" s="1"/>
  <c r="AL228" i="1" s="1"/>
  <c r="AM228" i="1" s="1"/>
  <c r="AN228" i="1" s="1"/>
  <c r="AO228" i="1" s="1"/>
  <c r="AP228" i="1" s="1"/>
  <c r="D80" i="24"/>
  <c r="D232" i="1"/>
  <c r="E232" i="1" s="1"/>
  <c r="F232" i="1" s="1"/>
  <c r="G232" i="1" s="1"/>
  <c r="H232" i="1" s="1"/>
  <c r="I232" i="1" s="1"/>
  <c r="J232" i="1" s="1"/>
  <c r="K232" i="1" s="1"/>
  <c r="L232" i="1" s="1"/>
  <c r="M232" i="1" s="1"/>
  <c r="N232" i="1" s="1"/>
  <c r="O232" i="1" s="1"/>
  <c r="P232" i="1" s="1"/>
  <c r="Q232" i="1" s="1"/>
  <c r="R232" i="1" s="1"/>
  <c r="S232" i="1" s="1"/>
  <c r="T232" i="1" s="1"/>
  <c r="U232" i="1" s="1"/>
  <c r="V232" i="1" s="1"/>
  <c r="W232" i="1" s="1"/>
  <c r="X232" i="1" s="1"/>
  <c r="Y232" i="1" s="1"/>
  <c r="Z232" i="1" s="1"/>
  <c r="AA232" i="1" s="1"/>
  <c r="AB232" i="1" s="1"/>
  <c r="AC232" i="1" s="1"/>
  <c r="AD232" i="1" s="1"/>
  <c r="AE232" i="1" s="1"/>
  <c r="AF232" i="1" s="1"/>
  <c r="AG232" i="1" s="1"/>
  <c r="AH232" i="1" s="1"/>
  <c r="AI232" i="1" s="1"/>
  <c r="AJ232" i="1" s="1"/>
  <c r="AK232" i="1" s="1"/>
  <c r="AL232" i="1" s="1"/>
  <c r="AM232" i="1" s="1"/>
  <c r="AN232" i="1" s="1"/>
  <c r="AO232" i="1" s="1"/>
  <c r="AP232" i="1" s="1"/>
  <c r="S4" i="18"/>
  <c r="R43" i="18"/>
  <c r="R17" i="18"/>
  <c r="R30" i="18"/>
  <c r="S4" i="24"/>
  <c r="R67" i="24"/>
  <c r="R25" i="24"/>
  <c r="R46" i="24"/>
  <c r="D70" i="24"/>
  <c r="D78" i="24"/>
  <c r="D68" i="24"/>
  <c r="D69" i="24"/>
  <c r="D73" i="24"/>
  <c r="D77" i="24"/>
  <c r="D81" i="24"/>
  <c r="AB216" i="1"/>
  <c r="W216" i="1"/>
  <c r="R216" i="1"/>
  <c r="M216" i="1"/>
  <c r="H216" i="1"/>
  <c r="C216" i="1"/>
  <c r="D32" i="23" s="1"/>
  <c r="D166" i="1"/>
  <c r="D165" i="1"/>
  <c r="D164" i="1"/>
  <c r="D192" i="1"/>
  <c r="D191" i="1"/>
  <c r="E49" i="18" s="1"/>
  <c r="D190" i="1"/>
  <c r="E48" i="18" s="1"/>
  <c r="D188" i="1"/>
  <c r="E46" i="18" s="1"/>
  <c r="D187" i="1"/>
  <c r="E45" i="18" s="1"/>
  <c r="D186" i="1"/>
  <c r="E47" i="18"/>
  <c r="AF87" i="16" l="1"/>
  <c r="C86" i="16"/>
  <c r="AE10" i="19"/>
  <c r="C10" i="19" s="1"/>
  <c r="C89" i="21"/>
  <c r="E165" i="1"/>
  <c r="E6" i="17"/>
  <c r="E15" i="17"/>
  <c r="E7" i="17"/>
  <c r="E16" i="17"/>
  <c r="E164" i="1"/>
  <c r="E5" i="17"/>
  <c r="E14" i="17"/>
  <c r="T4" i="24"/>
  <c r="S67" i="24"/>
  <c r="S25" i="24"/>
  <c r="S46" i="24"/>
  <c r="T4" i="18"/>
  <c r="S43" i="18"/>
  <c r="S17" i="18"/>
  <c r="S30" i="18"/>
  <c r="E78" i="24"/>
  <c r="E68" i="24"/>
  <c r="E75" i="24"/>
  <c r="I216" i="1"/>
  <c r="I32" i="23"/>
  <c r="I13" i="19" s="1"/>
  <c r="AC216" i="1"/>
  <c r="AC32" i="23"/>
  <c r="AC13" i="19" s="1"/>
  <c r="E79" i="24"/>
  <c r="D83" i="24"/>
  <c r="E186" i="1"/>
  <c r="E44" i="18"/>
  <c r="N216" i="1"/>
  <c r="N32" i="23"/>
  <c r="N13" i="19" s="1"/>
  <c r="E80" i="24"/>
  <c r="E82" i="24"/>
  <c r="E81" i="24"/>
  <c r="E73" i="24"/>
  <c r="E192" i="1"/>
  <c r="E50" i="18"/>
  <c r="S216" i="1"/>
  <c r="S32" i="23"/>
  <c r="S13" i="19" s="1"/>
  <c r="E76" i="24"/>
  <c r="E74" i="24"/>
  <c r="D13" i="19"/>
  <c r="X216" i="1"/>
  <c r="X32" i="23"/>
  <c r="X13" i="19" s="1"/>
  <c r="E72" i="24"/>
  <c r="E71" i="24"/>
  <c r="E77" i="24"/>
  <c r="E69" i="24"/>
  <c r="E70" i="24"/>
  <c r="E188" i="1"/>
  <c r="E190" i="1"/>
  <c r="E187" i="1"/>
  <c r="D216" i="1"/>
  <c r="E166" i="1"/>
  <c r="E191" i="1"/>
  <c r="D95" i="1"/>
  <c r="DJ115" i="1"/>
  <c r="DK115" i="1" s="1"/>
  <c r="DL115" i="1" s="1"/>
  <c r="DM115" i="1" s="1"/>
  <c r="DN115" i="1" s="1"/>
  <c r="DO115" i="1" s="1"/>
  <c r="DP115" i="1" s="1"/>
  <c r="DQ115" i="1" s="1"/>
  <c r="DR115" i="1" s="1"/>
  <c r="DJ114" i="1"/>
  <c r="DK114" i="1" s="1"/>
  <c r="DL114" i="1" s="1"/>
  <c r="DM114" i="1" s="1"/>
  <c r="DN114" i="1" s="1"/>
  <c r="DO114" i="1" s="1"/>
  <c r="DP114" i="1" s="1"/>
  <c r="DQ114" i="1" s="1"/>
  <c r="DR114" i="1" s="1"/>
  <c r="CZ115" i="1"/>
  <c r="DA115" i="1" s="1"/>
  <c r="DB115" i="1" s="1"/>
  <c r="DC115" i="1" s="1"/>
  <c r="DD115" i="1" s="1"/>
  <c r="DE115" i="1" s="1"/>
  <c r="DF115" i="1" s="1"/>
  <c r="DG115" i="1" s="1"/>
  <c r="DH115" i="1" s="1"/>
  <c r="CZ114" i="1"/>
  <c r="DA114" i="1" s="1"/>
  <c r="DB114" i="1" s="1"/>
  <c r="DC114" i="1" s="1"/>
  <c r="DD114" i="1" s="1"/>
  <c r="DE114" i="1" s="1"/>
  <c r="DF114" i="1" s="1"/>
  <c r="DG114" i="1" s="1"/>
  <c r="DH114" i="1" s="1"/>
  <c r="CP116" i="1"/>
  <c r="CQ116" i="1" s="1"/>
  <c r="CR116" i="1" s="1"/>
  <c r="CS116" i="1" s="1"/>
  <c r="CT116" i="1" s="1"/>
  <c r="CU116" i="1" s="1"/>
  <c r="CV116" i="1" s="1"/>
  <c r="CW116" i="1" s="1"/>
  <c r="CX116" i="1" s="1"/>
  <c r="CP115" i="1"/>
  <c r="CQ115" i="1" s="1"/>
  <c r="CR115" i="1" s="1"/>
  <c r="CS115" i="1" s="1"/>
  <c r="CT115" i="1" s="1"/>
  <c r="CU115" i="1" s="1"/>
  <c r="CV115" i="1" s="1"/>
  <c r="CW115" i="1" s="1"/>
  <c r="CX115" i="1" s="1"/>
  <c r="CP114" i="1"/>
  <c r="CQ114" i="1" s="1"/>
  <c r="CR114" i="1" s="1"/>
  <c r="CS114" i="1" s="1"/>
  <c r="CT114" i="1" s="1"/>
  <c r="CU114" i="1" s="1"/>
  <c r="CV114" i="1" s="1"/>
  <c r="CW114" i="1" s="1"/>
  <c r="CX114" i="1" s="1"/>
  <c r="CF119" i="1"/>
  <c r="CG119" i="1" s="1"/>
  <c r="CH119" i="1" s="1"/>
  <c r="CI119" i="1" s="1"/>
  <c r="CJ119" i="1" s="1"/>
  <c r="CK119" i="1" s="1"/>
  <c r="CL119" i="1" s="1"/>
  <c r="CM119" i="1" s="1"/>
  <c r="CN119" i="1" s="1"/>
  <c r="CF116" i="1"/>
  <c r="CG116" i="1" s="1"/>
  <c r="CH116" i="1" s="1"/>
  <c r="CI116" i="1" s="1"/>
  <c r="CJ116" i="1" s="1"/>
  <c r="CK116" i="1" s="1"/>
  <c r="CL116" i="1" s="1"/>
  <c r="CM116" i="1" s="1"/>
  <c r="CN116" i="1" s="1"/>
  <c r="CF115" i="1"/>
  <c r="CG115" i="1" s="1"/>
  <c r="CH115" i="1" s="1"/>
  <c r="CI115" i="1" s="1"/>
  <c r="CJ115" i="1" s="1"/>
  <c r="CK115" i="1" s="1"/>
  <c r="CL115" i="1" s="1"/>
  <c r="CM115" i="1" s="1"/>
  <c r="CN115" i="1" s="1"/>
  <c r="CF114" i="1"/>
  <c r="CG114" i="1" s="1"/>
  <c r="CH114" i="1" s="1"/>
  <c r="CI114" i="1" s="1"/>
  <c r="CJ114" i="1" s="1"/>
  <c r="CK114" i="1" s="1"/>
  <c r="CL114" i="1" s="1"/>
  <c r="CM114" i="1" s="1"/>
  <c r="CN114" i="1" s="1"/>
  <c r="BV119" i="1"/>
  <c r="BW119" i="1" s="1"/>
  <c r="BX119" i="1" s="1"/>
  <c r="BY119" i="1" s="1"/>
  <c r="BZ119" i="1" s="1"/>
  <c r="CA119" i="1" s="1"/>
  <c r="CB119" i="1" s="1"/>
  <c r="CC119" i="1" s="1"/>
  <c r="CD119" i="1" s="1"/>
  <c r="BV118" i="1"/>
  <c r="BW118" i="1" s="1"/>
  <c r="BX118" i="1" s="1"/>
  <c r="BY118" i="1" s="1"/>
  <c r="BZ118" i="1" s="1"/>
  <c r="CA118" i="1" s="1"/>
  <c r="CB118" i="1" s="1"/>
  <c r="CC118" i="1" s="1"/>
  <c r="CD118" i="1" s="1"/>
  <c r="BV117" i="1"/>
  <c r="BW117" i="1" s="1"/>
  <c r="BX117" i="1" s="1"/>
  <c r="BY117" i="1" s="1"/>
  <c r="BZ117" i="1" s="1"/>
  <c r="CA117" i="1" s="1"/>
  <c r="CB117" i="1" s="1"/>
  <c r="CC117" i="1" s="1"/>
  <c r="CD117" i="1" s="1"/>
  <c r="BV116" i="1"/>
  <c r="BW116" i="1" s="1"/>
  <c r="BX116" i="1" s="1"/>
  <c r="BY116" i="1" s="1"/>
  <c r="BZ116" i="1" s="1"/>
  <c r="CA116" i="1" s="1"/>
  <c r="CB116" i="1" s="1"/>
  <c r="CC116" i="1" s="1"/>
  <c r="CD116" i="1" s="1"/>
  <c r="BV115" i="1"/>
  <c r="BW115" i="1" s="1"/>
  <c r="BX115" i="1" s="1"/>
  <c r="BY115" i="1" s="1"/>
  <c r="BZ115" i="1" s="1"/>
  <c r="CA115" i="1" s="1"/>
  <c r="CB115" i="1" s="1"/>
  <c r="CC115" i="1" s="1"/>
  <c r="CD115" i="1" s="1"/>
  <c r="BV114" i="1"/>
  <c r="BW114" i="1" s="1"/>
  <c r="BX114" i="1" s="1"/>
  <c r="BY114" i="1" s="1"/>
  <c r="BZ114" i="1" s="1"/>
  <c r="CA114" i="1" s="1"/>
  <c r="CB114" i="1" s="1"/>
  <c r="CC114" i="1" s="1"/>
  <c r="CD114" i="1" s="1"/>
  <c r="BL119" i="1"/>
  <c r="BM119" i="1" s="1"/>
  <c r="BN119" i="1" s="1"/>
  <c r="BO119" i="1" s="1"/>
  <c r="BP119" i="1" s="1"/>
  <c r="BQ119" i="1" s="1"/>
  <c r="BR119" i="1" s="1"/>
  <c r="BS119" i="1" s="1"/>
  <c r="BT119" i="1" s="1"/>
  <c r="BL118" i="1"/>
  <c r="BM118" i="1" s="1"/>
  <c r="BN118" i="1" s="1"/>
  <c r="BO118" i="1" s="1"/>
  <c r="BP118" i="1" s="1"/>
  <c r="BQ118" i="1" s="1"/>
  <c r="BR118" i="1" s="1"/>
  <c r="BS118" i="1" s="1"/>
  <c r="BT118" i="1" s="1"/>
  <c r="BL117" i="1"/>
  <c r="BM117" i="1" s="1"/>
  <c r="BN117" i="1" s="1"/>
  <c r="BO117" i="1" s="1"/>
  <c r="BP117" i="1" s="1"/>
  <c r="BQ117" i="1" s="1"/>
  <c r="BR117" i="1" s="1"/>
  <c r="BS117" i="1" s="1"/>
  <c r="BT117" i="1" s="1"/>
  <c r="BL116" i="1"/>
  <c r="BM116" i="1" s="1"/>
  <c r="BN116" i="1" s="1"/>
  <c r="BO116" i="1" s="1"/>
  <c r="BP116" i="1" s="1"/>
  <c r="BQ116" i="1" s="1"/>
  <c r="BR116" i="1" s="1"/>
  <c r="BS116" i="1" s="1"/>
  <c r="BT116" i="1" s="1"/>
  <c r="BL115" i="1"/>
  <c r="BM115" i="1" s="1"/>
  <c r="BN115" i="1" s="1"/>
  <c r="BO115" i="1" s="1"/>
  <c r="BP115" i="1" s="1"/>
  <c r="BQ115" i="1" s="1"/>
  <c r="BR115" i="1" s="1"/>
  <c r="BS115" i="1" s="1"/>
  <c r="BT115" i="1" s="1"/>
  <c r="BL114" i="1"/>
  <c r="BM114" i="1" s="1"/>
  <c r="BN114" i="1" s="1"/>
  <c r="BO114" i="1" s="1"/>
  <c r="BP114" i="1" s="1"/>
  <c r="BQ114" i="1" s="1"/>
  <c r="BR114" i="1" s="1"/>
  <c r="BS114" i="1" s="1"/>
  <c r="BT114" i="1" s="1"/>
  <c r="BB119" i="1"/>
  <c r="BC119" i="1" s="1"/>
  <c r="BD119" i="1" s="1"/>
  <c r="BE119" i="1" s="1"/>
  <c r="BF119" i="1" s="1"/>
  <c r="BG119" i="1" s="1"/>
  <c r="BH119" i="1" s="1"/>
  <c r="BI119" i="1" s="1"/>
  <c r="BJ119" i="1" s="1"/>
  <c r="BB118" i="1"/>
  <c r="BC118" i="1" s="1"/>
  <c r="BD118" i="1" s="1"/>
  <c r="BE118" i="1" s="1"/>
  <c r="BF118" i="1" s="1"/>
  <c r="BG118" i="1" s="1"/>
  <c r="BH118" i="1" s="1"/>
  <c r="BI118" i="1" s="1"/>
  <c r="BJ118" i="1" s="1"/>
  <c r="BB117" i="1"/>
  <c r="BC117" i="1" s="1"/>
  <c r="BD117" i="1" s="1"/>
  <c r="BE117" i="1" s="1"/>
  <c r="BF117" i="1" s="1"/>
  <c r="BG117" i="1" s="1"/>
  <c r="BH117" i="1" s="1"/>
  <c r="BI117" i="1" s="1"/>
  <c r="BJ117" i="1" s="1"/>
  <c r="BB116" i="1"/>
  <c r="BC116" i="1" s="1"/>
  <c r="BD116" i="1" s="1"/>
  <c r="BE116" i="1" s="1"/>
  <c r="BF116" i="1" s="1"/>
  <c r="BG116" i="1" s="1"/>
  <c r="BH116" i="1" s="1"/>
  <c r="BI116" i="1" s="1"/>
  <c r="BJ116" i="1" s="1"/>
  <c r="BB115" i="1"/>
  <c r="BC115" i="1" s="1"/>
  <c r="BD115" i="1" s="1"/>
  <c r="BE115" i="1" s="1"/>
  <c r="BF115" i="1" s="1"/>
  <c r="BG115" i="1" s="1"/>
  <c r="BH115" i="1" s="1"/>
  <c r="BI115" i="1" s="1"/>
  <c r="BJ115" i="1" s="1"/>
  <c r="BB114" i="1"/>
  <c r="BC114" i="1" s="1"/>
  <c r="BD114" i="1" s="1"/>
  <c r="BE114" i="1" s="1"/>
  <c r="BF114" i="1" s="1"/>
  <c r="BG114" i="1" s="1"/>
  <c r="BH114" i="1" s="1"/>
  <c r="BI114" i="1" s="1"/>
  <c r="BJ114" i="1" s="1"/>
  <c r="AR119" i="1"/>
  <c r="AS119" i="1" s="1"/>
  <c r="AT119" i="1" s="1"/>
  <c r="AU119" i="1" s="1"/>
  <c r="AV119" i="1" s="1"/>
  <c r="AW119" i="1" s="1"/>
  <c r="AX119" i="1" s="1"/>
  <c r="AY119" i="1" s="1"/>
  <c r="AZ119" i="1" s="1"/>
  <c r="AR118" i="1"/>
  <c r="AS118" i="1" s="1"/>
  <c r="AT118" i="1" s="1"/>
  <c r="AU118" i="1" s="1"/>
  <c r="AV118" i="1" s="1"/>
  <c r="AW118" i="1" s="1"/>
  <c r="AX118" i="1" s="1"/>
  <c r="AY118" i="1" s="1"/>
  <c r="AZ118" i="1" s="1"/>
  <c r="AR117" i="1"/>
  <c r="AS117" i="1" s="1"/>
  <c r="AT117" i="1" s="1"/>
  <c r="AU117" i="1" s="1"/>
  <c r="AV117" i="1" s="1"/>
  <c r="AW117" i="1" s="1"/>
  <c r="AX117" i="1" s="1"/>
  <c r="AY117" i="1" s="1"/>
  <c r="AZ117" i="1" s="1"/>
  <c r="AR116" i="1"/>
  <c r="AS116" i="1" s="1"/>
  <c r="AT116" i="1" s="1"/>
  <c r="AU116" i="1" s="1"/>
  <c r="AV116" i="1" s="1"/>
  <c r="AW116" i="1" s="1"/>
  <c r="AX116" i="1" s="1"/>
  <c r="AY116" i="1" s="1"/>
  <c r="AZ116" i="1" s="1"/>
  <c r="AR115" i="1"/>
  <c r="AS115" i="1" s="1"/>
  <c r="AT115" i="1" s="1"/>
  <c r="AU115" i="1" s="1"/>
  <c r="AV115" i="1" s="1"/>
  <c r="AW115" i="1" s="1"/>
  <c r="AX115" i="1" s="1"/>
  <c r="AY115" i="1" s="1"/>
  <c r="AZ115" i="1" s="1"/>
  <c r="AR114" i="1"/>
  <c r="AS114" i="1" s="1"/>
  <c r="AT114" i="1" s="1"/>
  <c r="AU114" i="1" s="1"/>
  <c r="AV114" i="1" s="1"/>
  <c r="AW114" i="1" s="1"/>
  <c r="AX114" i="1" s="1"/>
  <c r="AY114" i="1" s="1"/>
  <c r="AZ114" i="1" s="1"/>
  <c r="AH119" i="1"/>
  <c r="AI119" i="1" s="1"/>
  <c r="AJ119" i="1" s="1"/>
  <c r="AK119" i="1" s="1"/>
  <c r="AL119" i="1" s="1"/>
  <c r="AM119" i="1" s="1"/>
  <c r="AN119" i="1" s="1"/>
  <c r="AO119" i="1" s="1"/>
  <c r="AP119" i="1" s="1"/>
  <c r="AH118" i="1"/>
  <c r="AI118" i="1" s="1"/>
  <c r="AJ118" i="1" s="1"/>
  <c r="AK118" i="1" s="1"/>
  <c r="AL118" i="1" s="1"/>
  <c r="AM118" i="1" s="1"/>
  <c r="AN118" i="1" s="1"/>
  <c r="AO118" i="1" s="1"/>
  <c r="AP118" i="1" s="1"/>
  <c r="AH117" i="1"/>
  <c r="AI117" i="1" s="1"/>
  <c r="AJ117" i="1" s="1"/>
  <c r="AK117" i="1" s="1"/>
  <c r="AL117" i="1" s="1"/>
  <c r="AM117" i="1" s="1"/>
  <c r="AN117" i="1" s="1"/>
  <c r="AO117" i="1" s="1"/>
  <c r="AP117" i="1" s="1"/>
  <c r="AH116" i="1"/>
  <c r="AI116" i="1" s="1"/>
  <c r="AJ116" i="1" s="1"/>
  <c r="AK116" i="1" s="1"/>
  <c r="AL116" i="1" s="1"/>
  <c r="AM116" i="1" s="1"/>
  <c r="AN116" i="1" s="1"/>
  <c r="AO116" i="1" s="1"/>
  <c r="AP116" i="1" s="1"/>
  <c r="AH115" i="1"/>
  <c r="AI115" i="1" s="1"/>
  <c r="AJ115" i="1" s="1"/>
  <c r="AK115" i="1" s="1"/>
  <c r="AL115" i="1" s="1"/>
  <c r="AM115" i="1" s="1"/>
  <c r="AN115" i="1" s="1"/>
  <c r="AO115" i="1" s="1"/>
  <c r="AP115" i="1" s="1"/>
  <c r="AH114" i="1"/>
  <c r="AI114" i="1" s="1"/>
  <c r="AJ114" i="1" s="1"/>
  <c r="AK114" i="1" s="1"/>
  <c r="AL114" i="1" s="1"/>
  <c r="AM114" i="1" s="1"/>
  <c r="AN114" i="1" s="1"/>
  <c r="AO114" i="1" s="1"/>
  <c r="AP114" i="1" s="1"/>
  <c r="X119" i="1"/>
  <c r="Y119" i="1" s="1"/>
  <c r="Z119" i="1" s="1"/>
  <c r="AA119" i="1" s="1"/>
  <c r="AB119" i="1" s="1"/>
  <c r="AC119" i="1" s="1"/>
  <c r="AD119" i="1" s="1"/>
  <c r="AE119" i="1" s="1"/>
  <c r="AF119" i="1" s="1"/>
  <c r="X118" i="1"/>
  <c r="Y118" i="1" s="1"/>
  <c r="Z118" i="1" s="1"/>
  <c r="AA118" i="1" s="1"/>
  <c r="AB118" i="1" s="1"/>
  <c r="AC118" i="1" s="1"/>
  <c r="AD118" i="1" s="1"/>
  <c r="AE118" i="1" s="1"/>
  <c r="AF118" i="1" s="1"/>
  <c r="X117" i="1"/>
  <c r="Y117" i="1" s="1"/>
  <c r="Z117" i="1" s="1"/>
  <c r="AA117" i="1" s="1"/>
  <c r="AB117" i="1" s="1"/>
  <c r="AC117" i="1" s="1"/>
  <c r="AD117" i="1" s="1"/>
  <c r="AE117" i="1" s="1"/>
  <c r="AF117" i="1" s="1"/>
  <c r="X116" i="1"/>
  <c r="Y116" i="1" s="1"/>
  <c r="Z116" i="1" s="1"/>
  <c r="AA116" i="1" s="1"/>
  <c r="AB116" i="1" s="1"/>
  <c r="AC116" i="1" s="1"/>
  <c r="AD116" i="1" s="1"/>
  <c r="AE116" i="1" s="1"/>
  <c r="AF116" i="1" s="1"/>
  <c r="X115" i="1"/>
  <c r="Y115" i="1" s="1"/>
  <c r="Z115" i="1" s="1"/>
  <c r="AA115" i="1" s="1"/>
  <c r="AB115" i="1" s="1"/>
  <c r="AC115" i="1" s="1"/>
  <c r="AD115" i="1" s="1"/>
  <c r="AE115" i="1" s="1"/>
  <c r="AF115" i="1" s="1"/>
  <c r="X114" i="1"/>
  <c r="Y114" i="1" s="1"/>
  <c r="Z114" i="1" s="1"/>
  <c r="AA114" i="1" s="1"/>
  <c r="AB114" i="1" s="1"/>
  <c r="AC114" i="1" s="1"/>
  <c r="AD114" i="1" s="1"/>
  <c r="AE114" i="1" s="1"/>
  <c r="AF114" i="1" s="1"/>
  <c r="N119" i="1"/>
  <c r="O119" i="1" s="1"/>
  <c r="P119" i="1" s="1"/>
  <c r="Q119" i="1" s="1"/>
  <c r="R119" i="1" s="1"/>
  <c r="S119" i="1" s="1"/>
  <c r="T119" i="1" s="1"/>
  <c r="U119" i="1" s="1"/>
  <c r="V119" i="1" s="1"/>
  <c r="N118" i="1"/>
  <c r="O118" i="1" s="1"/>
  <c r="P118" i="1" s="1"/>
  <c r="Q118" i="1" s="1"/>
  <c r="R118" i="1" s="1"/>
  <c r="S118" i="1" s="1"/>
  <c r="T118" i="1" s="1"/>
  <c r="U118" i="1" s="1"/>
  <c r="V118" i="1" s="1"/>
  <c r="N117" i="1"/>
  <c r="O117" i="1" s="1"/>
  <c r="P117" i="1" s="1"/>
  <c r="Q117" i="1" s="1"/>
  <c r="R117" i="1" s="1"/>
  <c r="S117" i="1" s="1"/>
  <c r="T117" i="1" s="1"/>
  <c r="U117" i="1" s="1"/>
  <c r="V117" i="1" s="1"/>
  <c r="N116" i="1"/>
  <c r="O116" i="1" s="1"/>
  <c r="P116" i="1" s="1"/>
  <c r="Q116" i="1" s="1"/>
  <c r="R116" i="1" s="1"/>
  <c r="S116" i="1" s="1"/>
  <c r="T116" i="1" s="1"/>
  <c r="U116" i="1" s="1"/>
  <c r="V116" i="1" s="1"/>
  <c r="N115" i="1"/>
  <c r="O115" i="1" s="1"/>
  <c r="P115" i="1" s="1"/>
  <c r="Q115" i="1" s="1"/>
  <c r="R115" i="1" s="1"/>
  <c r="S115" i="1" s="1"/>
  <c r="T115" i="1" s="1"/>
  <c r="U115" i="1" s="1"/>
  <c r="V115" i="1" s="1"/>
  <c r="N114" i="1"/>
  <c r="O114" i="1" s="1"/>
  <c r="P114" i="1" s="1"/>
  <c r="Q114" i="1" s="1"/>
  <c r="R114" i="1" s="1"/>
  <c r="S114" i="1" s="1"/>
  <c r="T114" i="1" s="1"/>
  <c r="U114" i="1" s="1"/>
  <c r="V114" i="1" s="1"/>
  <c r="D119" i="1"/>
  <c r="E119" i="1" s="1"/>
  <c r="F119" i="1" s="1"/>
  <c r="G119" i="1" s="1"/>
  <c r="H119" i="1" s="1"/>
  <c r="I119" i="1" s="1"/>
  <c r="J119" i="1" s="1"/>
  <c r="K119" i="1" s="1"/>
  <c r="L119" i="1" s="1"/>
  <c r="D118" i="1"/>
  <c r="E118" i="1" s="1"/>
  <c r="F118" i="1" s="1"/>
  <c r="G118" i="1" s="1"/>
  <c r="H118" i="1" s="1"/>
  <c r="I118" i="1" s="1"/>
  <c r="J118" i="1" s="1"/>
  <c r="K118" i="1" s="1"/>
  <c r="L118" i="1" s="1"/>
  <c r="D117" i="1"/>
  <c r="E117" i="1" s="1"/>
  <c r="F117" i="1" s="1"/>
  <c r="G117" i="1" s="1"/>
  <c r="H117" i="1" s="1"/>
  <c r="I117" i="1" s="1"/>
  <c r="J117" i="1" s="1"/>
  <c r="K117" i="1" s="1"/>
  <c r="L117" i="1" s="1"/>
  <c r="D116" i="1"/>
  <c r="E116" i="1" s="1"/>
  <c r="F116" i="1" s="1"/>
  <c r="G116" i="1" s="1"/>
  <c r="H116" i="1" s="1"/>
  <c r="I116" i="1" s="1"/>
  <c r="J116" i="1" s="1"/>
  <c r="K116" i="1" s="1"/>
  <c r="L116" i="1" s="1"/>
  <c r="D115" i="1"/>
  <c r="E115" i="1" s="1"/>
  <c r="F115" i="1" s="1"/>
  <c r="G115" i="1" s="1"/>
  <c r="H115" i="1" s="1"/>
  <c r="I115" i="1" s="1"/>
  <c r="J115" i="1" s="1"/>
  <c r="K115" i="1" s="1"/>
  <c r="L115" i="1" s="1"/>
  <c r="D114" i="1"/>
  <c r="E114" i="1" s="1"/>
  <c r="F114" i="1" s="1"/>
  <c r="G114" i="1" s="1"/>
  <c r="H114" i="1" s="1"/>
  <c r="I114" i="1" s="1"/>
  <c r="J114" i="1" s="1"/>
  <c r="K114" i="1" s="1"/>
  <c r="L114" i="1" s="1"/>
  <c r="B24" i="30" l="1"/>
  <c r="AF9" i="19"/>
  <c r="C9" i="19" s="1"/>
  <c r="C87" i="16"/>
  <c r="F164" i="1"/>
  <c r="F5" i="17"/>
  <c r="F14" i="17"/>
  <c r="F166" i="1"/>
  <c r="F7" i="17"/>
  <c r="F16" i="17"/>
  <c r="F165" i="1"/>
  <c r="F6" i="17"/>
  <c r="F15" i="17"/>
  <c r="U4" i="18"/>
  <c r="T30" i="18"/>
  <c r="T43" i="18"/>
  <c r="T17" i="18"/>
  <c r="U4" i="24"/>
  <c r="T46" i="24"/>
  <c r="T67" i="24"/>
  <c r="T25" i="24"/>
  <c r="F191" i="1"/>
  <c r="F49" i="18"/>
  <c r="E216" i="1"/>
  <c r="E32" i="23"/>
  <c r="F190" i="1"/>
  <c r="F48" i="18"/>
  <c r="F69" i="24"/>
  <c r="F71" i="24"/>
  <c r="Y216" i="1"/>
  <c r="Y32" i="23"/>
  <c r="Y13" i="19" s="1"/>
  <c r="F74" i="24"/>
  <c r="F81" i="24"/>
  <c r="D14" i="19"/>
  <c r="AD216" i="1"/>
  <c r="AD32" i="23"/>
  <c r="AD13" i="19" s="1"/>
  <c r="E83" i="24"/>
  <c r="E14" i="19" s="1"/>
  <c r="F70" i="24"/>
  <c r="T216" i="1"/>
  <c r="T32" i="23"/>
  <c r="T13" i="19" s="1"/>
  <c r="F80" i="24"/>
  <c r="E51" i="18"/>
  <c r="F68" i="24"/>
  <c r="F188" i="1"/>
  <c r="F46" i="18"/>
  <c r="F77" i="24"/>
  <c r="F72" i="24"/>
  <c r="F76" i="24"/>
  <c r="F73" i="24"/>
  <c r="F186" i="1"/>
  <c r="F44" i="18"/>
  <c r="F79" i="24"/>
  <c r="J216" i="1"/>
  <c r="J32" i="23"/>
  <c r="J13" i="19" s="1"/>
  <c r="F187" i="1"/>
  <c r="F45" i="18"/>
  <c r="F47" i="18"/>
  <c r="F192" i="1"/>
  <c r="F50" i="18"/>
  <c r="F82" i="24"/>
  <c r="O216" i="1"/>
  <c r="O32" i="23"/>
  <c r="O13" i="19" s="1"/>
  <c r="F75" i="24"/>
  <c r="F78" i="24"/>
  <c r="E95" i="1"/>
  <c r="F89" i="1"/>
  <c r="F90" i="1"/>
  <c r="F91" i="1"/>
  <c r="F88" i="1"/>
  <c r="O21" i="1"/>
  <c r="B23" i="30" l="1"/>
  <c r="P24" i="30"/>
  <c r="S40" i="30"/>
  <c r="O24" i="30"/>
  <c r="R24" i="30"/>
  <c r="R40" i="30"/>
  <c r="T40" i="30"/>
  <c r="K24" i="30"/>
  <c r="M40" i="30"/>
  <c r="O40" i="30"/>
  <c r="N24" i="30"/>
  <c r="E24" i="30"/>
  <c r="N40" i="30"/>
  <c r="G24" i="30"/>
  <c r="H24" i="30"/>
  <c r="J24" i="30"/>
  <c r="M24" i="30"/>
  <c r="T24" i="30"/>
  <c r="L24" i="30"/>
  <c r="Q24" i="30"/>
  <c r="S24" i="30"/>
  <c r="D24" i="30"/>
  <c r="C24" i="30"/>
  <c r="I24" i="30"/>
  <c r="Q40" i="30"/>
  <c r="F24" i="30"/>
  <c r="L40" i="30"/>
  <c r="G165" i="1"/>
  <c r="G6" i="17"/>
  <c r="G15" i="17"/>
  <c r="G164" i="1"/>
  <c r="G5" i="17"/>
  <c r="G14" i="17"/>
  <c r="G166" i="1"/>
  <c r="G7" i="17"/>
  <c r="G16" i="17"/>
  <c r="V4" i="24"/>
  <c r="U46" i="24"/>
  <c r="U25" i="24"/>
  <c r="U67" i="24"/>
  <c r="V4" i="18"/>
  <c r="U30" i="18"/>
  <c r="U17" i="18"/>
  <c r="U43" i="18"/>
  <c r="G47" i="18"/>
  <c r="G188" i="1"/>
  <c r="G46" i="18"/>
  <c r="E12" i="19"/>
  <c r="G81" i="24"/>
  <c r="G78" i="24"/>
  <c r="F51" i="18"/>
  <c r="F12" i="19" s="1"/>
  <c r="P216" i="1"/>
  <c r="Q32" i="23" s="1"/>
  <c r="Q13" i="19" s="1"/>
  <c r="P32" i="23"/>
  <c r="P13" i="19" s="1"/>
  <c r="G192" i="1"/>
  <c r="G50" i="18"/>
  <c r="G187" i="1"/>
  <c r="G45" i="18"/>
  <c r="K216" i="1"/>
  <c r="L32" i="23" s="1"/>
  <c r="L13" i="19" s="1"/>
  <c r="K32" i="23"/>
  <c r="K13" i="19" s="1"/>
  <c r="G186" i="1"/>
  <c r="G44" i="18"/>
  <c r="G77" i="24"/>
  <c r="G68" i="24"/>
  <c r="G70" i="24"/>
  <c r="AE216" i="1"/>
  <c r="AF32" i="23" s="1"/>
  <c r="AF13" i="19" s="1"/>
  <c r="AE32" i="23"/>
  <c r="AE13" i="19" s="1"/>
  <c r="G74" i="24"/>
  <c r="G71" i="24"/>
  <c r="G75" i="24"/>
  <c r="G72" i="24"/>
  <c r="G80" i="24"/>
  <c r="G190" i="1"/>
  <c r="G48" i="18"/>
  <c r="G191" i="1"/>
  <c r="G49" i="18"/>
  <c r="G82" i="24"/>
  <c r="G79" i="24"/>
  <c r="G76" i="24"/>
  <c r="Z216" i="1"/>
  <c r="AA32" i="23" s="1"/>
  <c r="AA13" i="19" s="1"/>
  <c r="Z32" i="23"/>
  <c r="Z13" i="19" s="1"/>
  <c r="E13" i="19"/>
  <c r="G73" i="24"/>
  <c r="F83" i="24"/>
  <c r="F14" i="19" s="1"/>
  <c r="U216" i="1"/>
  <c r="V32" i="23" s="1"/>
  <c r="V13" i="19" s="1"/>
  <c r="U32" i="23"/>
  <c r="U13" i="19" s="1"/>
  <c r="G69" i="24"/>
  <c r="F216" i="1"/>
  <c r="F32" i="23"/>
  <c r="F13" i="19" s="1"/>
  <c r="C25" i="1"/>
  <c r="Q39" i="30" l="1"/>
  <c r="R39" i="30"/>
  <c r="S39" i="30"/>
  <c r="O23" i="30"/>
  <c r="R23" i="30"/>
  <c r="M39" i="30"/>
  <c r="S23" i="30"/>
  <c r="T23" i="30"/>
  <c r="C23" i="30"/>
  <c r="N39" i="30"/>
  <c r="P39" i="30"/>
  <c r="L39" i="30"/>
  <c r="F23" i="30"/>
  <c r="Q23" i="30"/>
  <c r="P23" i="30"/>
  <c r="H23" i="30"/>
  <c r="G23" i="30"/>
  <c r="D23" i="30"/>
  <c r="L23" i="30"/>
  <c r="I23" i="30"/>
  <c r="T39" i="30"/>
  <c r="E23" i="30"/>
  <c r="J23" i="30"/>
  <c r="N23" i="30"/>
  <c r="M23" i="30"/>
  <c r="K23" i="30"/>
  <c r="H166" i="1"/>
  <c r="H7" i="17"/>
  <c r="H16" i="17"/>
  <c r="H164" i="1"/>
  <c r="H5" i="17"/>
  <c r="H14" i="17"/>
  <c r="H165" i="1"/>
  <c r="H6" i="17"/>
  <c r="H15" i="17"/>
  <c r="W4" i="18"/>
  <c r="V43" i="18"/>
  <c r="V17" i="18"/>
  <c r="V30" i="18"/>
  <c r="W4" i="24"/>
  <c r="V67" i="24"/>
  <c r="V25" i="24"/>
  <c r="V46" i="24"/>
  <c r="H79" i="24"/>
  <c r="H75" i="24"/>
  <c r="G83" i="24"/>
  <c r="G14" i="19" s="1"/>
  <c r="H191" i="1"/>
  <c r="H49" i="18"/>
  <c r="H186" i="1"/>
  <c r="H44" i="18"/>
  <c r="H81" i="24"/>
  <c r="H73" i="24"/>
  <c r="H69" i="24"/>
  <c r="H72" i="24"/>
  <c r="G51" i="18"/>
  <c r="H192" i="1"/>
  <c r="H50" i="18"/>
  <c r="H47" i="18"/>
  <c r="H80" i="24"/>
  <c r="H74" i="24"/>
  <c r="H68" i="24"/>
  <c r="H187" i="1"/>
  <c r="H45" i="18"/>
  <c r="H188" i="1"/>
  <c r="H46" i="18"/>
  <c r="G32" i="23"/>
  <c r="G13" i="19" s="1"/>
  <c r="C13" i="19" s="1"/>
  <c r="AQ216" i="1"/>
  <c r="H76" i="24"/>
  <c r="H82" i="24"/>
  <c r="H70" i="24"/>
  <c r="H78" i="24"/>
  <c r="C26" i="1"/>
  <c r="H190" i="1"/>
  <c r="H48" i="18"/>
  <c r="H71" i="24"/>
  <c r="H77" i="24"/>
  <c r="D13" i="17"/>
  <c r="D21" i="10"/>
  <c r="D16" i="3"/>
  <c r="E4" i="4"/>
  <c r="F16" i="3"/>
  <c r="D97" i="1"/>
  <c r="F95" i="1"/>
  <c r="F7" i="9"/>
  <c r="F5" i="9"/>
  <c r="G5" i="9" s="1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AG12" i="18"/>
  <c r="AF12" i="18"/>
  <c r="AE12" i="18"/>
  <c r="AD12" i="18"/>
  <c r="AC12" i="18"/>
  <c r="AB12" i="18"/>
  <c r="AA12" i="18"/>
  <c r="Z12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V4" i="19"/>
  <c r="W4" i="19"/>
  <c r="X4" i="19"/>
  <c r="Y4" i="19"/>
  <c r="Z4" i="19"/>
  <c r="AA4" i="19"/>
  <c r="AB4" i="19"/>
  <c r="AC4" i="19"/>
  <c r="AD4" i="19"/>
  <c r="AE4" i="19"/>
  <c r="AF4" i="19"/>
  <c r="AG4" i="19"/>
  <c r="AG38" i="18"/>
  <c r="AC38" i="18"/>
  <c r="Y38" i="18"/>
  <c r="U38" i="18"/>
  <c r="Q38" i="18"/>
  <c r="M38" i="18"/>
  <c r="I38" i="18"/>
  <c r="E38" i="18"/>
  <c r="C24" i="18"/>
  <c r="C18" i="18"/>
  <c r="C5" i="18"/>
  <c r="G25" i="17"/>
  <c r="F25" i="17"/>
  <c r="E25" i="17"/>
  <c r="D25" i="17"/>
  <c r="G24" i="17"/>
  <c r="F24" i="17"/>
  <c r="E24" i="17"/>
  <c r="D24" i="17"/>
  <c r="G23" i="17"/>
  <c r="F23" i="17"/>
  <c r="E23" i="17"/>
  <c r="D23" i="17"/>
  <c r="G17" i="17"/>
  <c r="F17" i="17"/>
  <c r="E17" i="17"/>
  <c r="D17" i="17"/>
  <c r="G8" i="17"/>
  <c r="F8" i="17"/>
  <c r="E8" i="17"/>
  <c r="D8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V4" i="17"/>
  <c r="W4" i="17"/>
  <c r="X4" i="17"/>
  <c r="Y4" i="17"/>
  <c r="Z4" i="17"/>
  <c r="AA4" i="17"/>
  <c r="AB4" i="17"/>
  <c r="AC4" i="17"/>
  <c r="AD4" i="17"/>
  <c r="AE4" i="17"/>
  <c r="AF4" i="17"/>
  <c r="AG4" i="17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3" i="10"/>
  <c r="C22" i="10"/>
  <c r="D16" i="10"/>
  <c r="AG7" i="10"/>
  <c r="AF7" i="10"/>
  <c r="AE7" i="10"/>
  <c r="AD7" i="10"/>
  <c r="AC7" i="10"/>
  <c r="AB7" i="10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I8" i="10" s="1"/>
  <c r="I13" i="10" s="1"/>
  <c r="H7" i="10"/>
  <c r="H8" i="10" s="1"/>
  <c r="H13" i="10" s="1"/>
  <c r="F7" i="10"/>
  <c r="F8" i="10" s="1"/>
  <c r="F13" i="10" s="1"/>
  <c r="E7" i="10"/>
  <c r="E8" i="10" s="1"/>
  <c r="E13" i="10" s="1"/>
  <c r="C6" i="10"/>
  <c r="C5" i="10"/>
  <c r="T4" i="10"/>
  <c r="T21" i="10" s="1"/>
  <c r="U4" i="10"/>
  <c r="U21" i="10" s="1"/>
  <c r="V4" i="10"/>
  <c r="V21" i="10" s="1"/>
  <c r="W4" i="10"/>
  <c r="W21" i="10" s="1"/>
  <c r="X4" i="10"/>
  <c r="X21" i="10" s="1"/>
  <c r="Y4" i="10"/>
  <c r="Y21" i="10" s="1"/>
  <c r="Z4" i="10"/>
  <c r="Z21" i="10" s="1"/>
  <c r="AA4" i="10"/>
  <c r="AA21" i="10" s="1"/>
  <c r="AB4" i="10"/>
  <c r="AB21" i="10" s="1"/>
  <c r="AC4" i="10"/>
  <c r="AC21" i="10" s="1"/>
  <c r="AD4" i="10"/>
  <c r="AD21" i="10" s="1"/>
  <c r="AE4" i="10"/>
  <c r="AE21" i="10" s="1"/>
  <c r="AF4" i="10"/>
  <c r="AF21" i="10" s="1"/>
  <c r="AG4" i="10"/>
  <c r="AG21" i="10" s="1"/>
  <c r="G4" i="10"/>
  <c r="G21" i="10" s="1"/>
  <c r="H4" i="10"/>
  <c r="H21" i="10" s="1"/>
  <c r="I4" i="10"/>
  <c r="I21" i="10" s="1"/>
  <c r="J4" i="10"/>
  <c r="J21" i="10" s="1"/>
  <c r="K4" i="10"/>
  <c r="K21" i="10" s="1"/>
  <c r="L4" i="10"/>
  <c r="L21" i="10" s="1"/>
  <c r="M4" i="10"/>
  <c r="M21" i="10" s="1"/>
  <c r="N4" i="10"/>
  <c r="N21" i="10" s="1"/>
  <c r="O4" i="10"/>
  <c r="O21" i="10" s="1"/>
  <c r="P4" i="10"/>
  <c r="P21" i="10" s="1"/>
  <c r="Q4" i="10"/>
  <c r="Q21" i="10" s="1"/>
  <c r="R4" i="10"/>
  <c r="R21" i="10" s="1"/>
  <c r="S4" i="10"/>
  <c r="S21" i="10" s="1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AG21" i="4"/>
  <c r="AF21" i="4"/>
  <c r="AF23" i="4" s="1"/>
  <c r="AE21" i="4"/>
  <c r="AD21" i="4"/>
  <c r="AC21" i="4"/>
  <c r="AB21" i="4"/>
  <c r="AB23" i="4" s="1"/>
  <c r="AA21" i="4"/>
  <c r="Z21" i="4"/>
  <c r="Y21" i="4"/>
  <c r="X21" i="4"/>
  <c r="X23" i="4" s="1"/>
  <c r="W21" i="4"/>
  <c r="V21" i="4"/>
  <c r="U21" i="4"/>
  <c r="T21" i="4"/>
  <c r="T23" i="4" s="1"/>
  <c r="S21" i="4"/>
  <c r="R21" i="4"/>
  <c r="Q21" i="4"/>
  <c r="P21" i="4"/>
  <c r="P23" i="4" s="1"/>
  <c r="O21" i="4"/>
  <c r="N21" i="4"/>
  <c r="M21" i="4"/>
  <c r="L21" i="4"/>
  <c r="L23" i="4" s="1"/>
  <c r="K21" i="4"/>
  <c r="J21" i="4"/>
  <c r="I21" i="4"/>
  <c r="H21" i="4"/>
  <c r="H23" i="4" s="1"/>
  <c r="G21" i="4"/>
  <c r="F21" i="4"/>
  <c r="E21" i="4"/>
  <c r="D21" i="4"/>
  <c r="AG15" i="4"/>
  <c r="AG49" i="6" s="1"/>
  <c r="AG50" i="6" s="1"/>
  <c r="AF15" i="4"/>
  <c r="AF49" i="6" s="1"/>
  <c r="AF50" i="6" s="1"/>
  <c r="AE15" i="4"/>
  <c r="AE49" i="6" s="1"/>
  <c r="AE50" i="6" s="1"/>
  <c r="AD15" i="4"/>
  <c r="AD49" i="6" s="1"/>
  <c r="AD50" i="6" s="1"/>
  <c r="AC15" i="4"/>
  <c r="AC49" i="6" s="1"/>
  <c r="AC50" i="6" s="1"/>
  <c r="AB15" i="4"/>
  <c r="AB49" i="6" s="1"/>
  <c r="AB50" i="6" s="1"/>
  <c r="AA15" i="4"/>
  <c r="AA49" i="6" s="1"/>
  <c r="AA50" i="6" s="1"/>
  <c r="Z15" i="4"/>
  <c r="Z49" i="6" s="1"/>
  <c r="Z50" i="6" s="1"/>
  <c r="Y15" i="4"/>
  <c r="Y49" i="6" s="1"/>
  <c r="Y50" i="6" s="1"/>
  <c r="X15" i="4"/>
  <c r="X49" i="6" s="1"/>
  <c r="X50" i="6" s="1"/>
  <c r="W15" i="4"/>
  <c r="W49" i="6" s="1"/>
  <c r="W50" i="6" s="1"/>
  <c r="V15" i="4"/>
  <c r="V49" i="6" s="1"/>
  <c r="V50" i="6" s="1"/>
  <c r="U15" i="4"/>
  <c r="U49" i="6" s="1"/>
  <c r="U50" i="6" s="1"/>
  <c r="T15" i="4"/>
  <c r="T49" i="6" s="1"/>
  <c r="T50" i="6" s="1"/>
  <c r="S15" i="4"/>
  <c r="S49" i="6" s="1"/>
  <c r="S50" i="6" s="1"/>
  <c r="R15" i="4"/>
  <c r="R49" i="6" s="1"/>
  <c r="R50" i="6" s="1"/>
  <c r="Q15" i="4"/>
  <c r="Q49" i="6" s="1"/>
  <c r="Q50" i="6" s="1"/>
  <c r="P15" i="4"/>
  <c r="P49" i="6" s="1"/>
  <c r="P50" i="6" s="1"/>
  <c r="O15" i="4"/>
  <c r="O49" i="6" s="1"/>
  <c r="O50" i="6" s="1"/>
  <c r="N15" i="4"/>
  <c r="N49" i="6" s="1"/>
  <c r="N50" i="6" s="1"/>
  <c r="M15" i="4"/>
  <c r="M49" i="6" s="1"/>
  <c r="M50" i="6" s="1"/>
  <c r="L15" i="4"/>
  <c r="L49" i="6" s="1"/>
  <c r="L50" i="6" s="1"/>
  <c r="K15" i="4"/>
  <c r="K49" i="6" s="1"/>
  <c r="K50" i="6" s="1"/>
  <c r="J15" i="4"/>
  <c r="J49" i="6" s="1"/>
  <c r="J50" i="6" s="1"/>
  <c r="I15" i="4"/>
  <c r="I49" i="6" s="1"/>
  <c r="I50" i="6" s="1"/>
  <c r="H15" i="4"/>
  <c r="H49" i="6" s="1"/>
  <c r="G15" i="4"/>
  <c r="G49" i="6" s="1"/>
  <c r="F15" i="4"/>
  <c r="F49" i="6" s="1"/>
  <c r="E15" i="4"/>
  <c r="E49" i="6" s="1"/>
  <c r="D15" i="4"/>
  <c r="D49" i="6" s="1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14" i="4"/>
  <c r="C13" i="4"/>
  <c r="C6" i="4"/>
  <c r="C5" i="4"/>
  <c r="J39" i="2"/>
  <c r="J52" i="2" s="1"/>
  <c r="I39" i="2"/>
  <c r="I52" i="2" s="1"/>
  <c r="G39" i="2"/>
  <c r="G52" i="2" s="1"/>
  <c r="G5" i="19" s="1"/>
  <c r="F39" i="2"/>
  <c r="E39" i="2"/>
  <c r="E52" i="2" s="1"/>
  <c r="E5" i="19" s="1"/>
  <c r="D39" i="2"/>
  <c r="D52" i="2" s="1"/>
  <c r="D5" i="19" s="1"/>
  <c r="C51" i="2"/>
  <c r="C50" i="2"/>
  <c r="C49" i="2"/>
  <c r="C48" i="2"/>
  <c r="C47" i="2"/>
  <c r="C44" i="2"/>
  <c r="C43" i="2"/>
  <c r="C41" i="2"/>
  <c r="C40" i="2"/>
  <c r="C38" i="2"/>
  <c r="C37" i="2"/>
  <c r="C36" i="2"/>
  <c r="J8" i="2"/>
  <c r="J21" i="2" s="1"/>
  <c r="I8" i="2"/>
  <c r="I21" i="2" s="1"/>
  <c r="G8" i="2"/>
  <c r="F8" i="2"/>
  <c r="E8" i="2"/>
  <c r="E21" i="2" s="1"/>
  <c r="E22" i="7" s="1"/>
  <c r="D8" i="2"/>
  <c r="D21" i="2" s="1"/>
  <c r="C25" i="2"/>
  <c r="C22" i="2"/>
  <c r="C20" i="2"/>
  <c r="C19" i="2"/>
  <c r="C18" i="2"/>
  <c r="C17" i="2"/>
  <c r="C11" i="2"/>
  <c r="C14" i="2"/>
  <c r="C13" i="2"/>
  <c r="C12" i="2"/>
  <c r="C10" i="2"/>
  <c r="C9" i="2"/>
  <c r="C7" i="2"/>
  <c r="C6" i="2"/>
  <c r="H4" i="9" s="1"/>
  <c r="I4" i="9" s="1"/>
  <c r="C5" i="2"/>
  <c r="AG33" i="3"/>
  <c r="AF33" i="3"/>
  <c r="AF45" i="3" s="1"/>
  <c r="AE33" i="3"/>
  <c r="AE45" i="3" s="1"/>
  <c r="AD33" i="3"/>
  <c r="AD45" i="3" s="1"/>
  <c r="AC33" i="3"/>
  <c r="AB33" i="3"/>
  <c r="AB45" i="3" s="1"/>
  <c r="AA33" i="3"/>
  <c r="AA45" i="3" s="1"/>
  <c r="Z33" i="3"/>
  <c r="Z45" i="3" s="1"/>
  <c r="Y33" i="3"/>
  <c r="Y45" i="3" s="1"/>
  <c r="X33" i="3"/>
  <c r="X45" i="3" s="1"/>
  <c r="W33" i="3"/>
  <c r="W45" i="3" s="1"/>
  <c r="V33" i="3"/>
  <c r="V45" i="3" s="1"/>
  <c r="U33" i="3"/>
  <c r="U45" i="3" s="1"/>
  <c r="T33" i="3"/>
  <c r="T45" i="3" s="1"/>
  <c r="S33" i="3"/>
  <c r="S45" i="3" s="1"/>
  <c r="R33" i="3"/>
  <c r="R45" i="3" s="1"/>
  <c r="Q33" i="3"/>
  <c r="P33" i="3"/>
  <c r="P45" i="3" s="1"/>
  <c r="O33" i="3"/>
  <c r="O45" i="3" s="1"/>
  <c r="N33" i="3"/>
  <c r="N45" i="3" s="1"/>
  <c r="M33" i="3"/>
  <c r="L33" i="3"/>
  <c r="L45" i="3" s="1"/>
  <c r="K33" i="3"/>
  <c r="K45" i="3" s="1"/>
  <c r="J33" i="3"/>
  <c r="J45" i="3" s="1"/>
  <c r="I33" i="3"/>
  <c r="I45" i="3" s="1"/>
  <c r="H33" i="3"/>
  <c r="H45" i="3" s="1"/>
  <c r="G33" i="3"/>
  <c r="G45" i="3" s="1"/>
  <c r="F33" i="3"/>
  <c r="F45" i="3" s="1"/>
  <c r="E33" i="3"/>
  <c r="E45" i="3" s="1"/>
  <c r="D33" i="3"/>
  <c r="D45" i="3" s="1"/>
  <c r="AG32" i="3"/>
  <c r="AG44" i="3" s="1"/>
  <c r="AF32" i="3"/>
  <c r="AE32" i="3"/>
  <c r="AD32" i="3"/>
  <c r="AD44" i="3" s="1"/>
  <c r="AC32" i="3"/>
  <c r="AC44" i="3" s="1"/>
  <c r="AB32" i="3"/>
  <c r="AA32" i="3"/>
  <c r="Z32" i="3"/>
  <c r="Z44" i="3" s="1"/>
  <c r="Y32" i="3"/>
  <c r="X32" i="3"/>
  <c r="W32" i="3"/>
  <c r="V32" i="3"/>
  <c r="V44" i="3" s="1"/>
  <c r="U32" i="3"/>
  <c r="T32" i="3"/>
  <c r="S32" i="3"/>
  <c r="R32" i="3"/>
  <c r="R44" i="3" s="1"/>
  <c r="Q32" i="3"/>
  <c r="Q44" i="3" s="1"/>
  <c r="P32" i="3"/>
  <c r="O32" i="3"/>
  <c r="N32" i="3"/>
  <c r="N44" i="3" s="1"/>
  <c r="M32" i="3"/>
  <c r="M44" i="3" s="1"/>
  <c r="L32" i="3"/>
  <c r="K32" i="3"/>
  <c r="J32" i="3"/>
  <c r="J44" i="3" s="1"/>
  <c r="I32" i="3"/>
  <c r="H32" i="3"/>
  <c r="G32" i="3"/>
  <c r="F32" i="3"/>
  <c r="F44" i="3" s="1"/>
  <c r="E32" i="3"/>
  <c r="D32" i="3"/>
  <c r="AG30" i="3"/>
  <c r="AG42" i="3" s="1"/>
  <c r="AF30" i="3"/>
  <c r="AF42" i="3" s="1"/>
  <c r="AE30" i="3"/>
  <c r="AE42" i="3" s="1"/>
  <c r="AD30" i="3"/>
  <c r="AD42" i="3" s="1"/>
  <c r="AC30" i="3"/>
  <c r="AC42" i="3" s="1"/>
  <c r="AB30" i="3"/>
  <c r="AB42" i="3" s="1"/>
  <c r="AA30" i="3"/>
  <c r="AA42" i="3" s="1"/>
  <c r="Z30" i="3"/>
  <c r="Z42" i="3" s="1"/>
  <c r="Y30" i="3"/>
  <c r="Y42" i="3" s="1"/>
  <c r="X30" i="3"/>
  <c r="X42" i="3" s="1"/>
  <c r="W30" i="3"/>
  <c r="W42" i="3" s="1"/>
  <c r="V30" i="3"/>
  <c r="V42" i="3" s="1"/>
  <c r="U30" i="3"/>
  <c r="U42" i="3" s="1"/>
  <c r="T30" i="3"/>
  <c r="T42" i="3" s="1"/>
  <c r="S30" i="3"/>
  <c r="S42" i="3" s="1"/>
  <c r="R30" i="3"/>
  <c r="R42" i="3" s="1"/>
  <c r="Q30" i="3"/>
  <c r="Q42" i="3" s="1"/>
  <c r="P30" i="3"/>
  <c r="P42" i="3" s="1"/>
  <c r="O30" i="3"/>
  <c r="O42" i="3" s="1"/>
  <c r="N30" i="3"/>
  <c r="N42" i="3" s="1"/>
  <c r="M30" i="3"/>
  <c r="M42" i="3" s="1"/>
  <c r="L30" i="3"/>
  <c r="L42" i="3" s="1"/>
  <c r="K30" i="3"/>
  <c r="K42" i="3" s="1"/>
  <c r="J30" i="3"/>
  <c r="J42" i="3" s="1"/>
  <c r="I30" i="3"/>
  <c r="I42" i="3" s="1"/>
  <c r="H30" i="3"/>
  <c r="H42" i="3" s="1"/>
  <c r="G30" i="3"/>
  <c r="G42" i="3" s="1"/>
  <c r="F30" i="3"/>
  <c r="F42" i="3" s="1"/>
  <c r="E30" i="3"/>
  <c r="E42" i="3" s="1"/>
  <c r="D30" i="3"/>
  <c r="AG29" i="3"/>
  <c r="AG41" i="3" s="1"/>
  <c r="AF29" i="3"/>
  <c r="AE29" i="3"/>
  <c r="AE41" i="3" s="1"/>
  <c r="AD29" i="3"/>
  <c r="AD41" i="3" s="1"/>
  <c r="AC29" i="3"/>
  <c r="AC41" i="3" s="1"/>
  <c r="AB29" i="3"/>
  <c r="AA29" i="3"/>
  <c r="AA41" i="3" s="1"/>
  <c r="Z29" i="3"/>
  <c r="Z41" i="3" s="1"/>
  <c r="Y29" i="3"/>
  <c r="X29" i="3"/>
  <c r="W29" i="3"/>
  <c r="W41" i="3" s="1"/>
  <c r="V29" i="3"/>
  <c r="V41" i="3" s="1"/>
  <c r="U29" i="3"/>
  <c r="T29" i="3"/>
  <c r="S29" i="3"/>
  <c r="S41" i="3" s="1"/>
  <c r="R29" i="3"/>
  <c r="R41" i="3" s="1"/>
  <c r="Q29" i="3"/>
  <c r="P29" i="3"/>
  <c r="O29" i="3"/>
  <c r="O41" i="3" s="1"/>
  <c r="N29" i="3"/>
  <c r="N41" i="3" s="1"/>
  <c r="M29" i="3"/>
  <c r="M41" i="3" s="1"/>
  <c r="L29" i="3"/>
  <c r="K29" i="3"/>
  <c r="K41" i="3" s="1"/>
  <c r="J29" i="3"/>
  <c r="J41" i="3" s="1"/>
  <c r="I29" i="3"/>
  <c r="H29" i="3"/>
  <c r="G29" i="3"/>
  <c r="G41" i="3" s="1"/>
  <c r="F29" i="3"/>
  <c r="F41" i="3" s="1"/>
  <c r="E29" i="3"/>
  <c r="D29" i="3"/>
  <c r="D41" i="3" s="1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9" i="3"/>
  <c r="C8" i="3"/>
  <c r="C6" i="3"/>
  <c r="C5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21" i="3"/>
  <c r="C20" i="3"/>
  <c r="C18" i="3"/>
  <c r="C17" i="3"/>
  <c r="G4" i="4"/>
  <c r="H4" i="4"/>
  <c r="I4" i="4"/>
  <c r="I20" i="4" s="1"/>
  <c r="J4" i="4"/>
  <c r="K4" i="4"/>
  <c r="L4" i="4"/>
  <c r="M4" i="4"/>
  <c r="N4" i="4"/>
  <c r="O4" i="4"/>
  <c r="P4" i="4"/>
  <c r="Q4" i="4"/>
  <c r="Q20" i="4" s="1"/>
  <c r="R4" i="4"/>
  <c r="S4" i="4"/>
  <c r="S20" i="4" s="1"/>
  <c r="T4" i="4"/>
  <c r="U4" i="4"/>
  <c r="V4" i="4"/>
  <c r="W4" i="4"/>
  <c r="X4" i="4"/>
  <c r="Y4" i="4"/>
  <c r="Y20" i="4" s="1"/>
  <c r="Z4" i="4"/>
  <c r="AA4" i="4"/>
  <c r="AB4" i="4"/>
  <c r="AC4" i="4"/>
  <c r="AD4" i="4"/>
  <c r="AE4" i="4"/>
  <c r="AF4" i="4"/>
  <c r="AG4" i="4"/>
  <c r="AG20" i="4" s="1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E4" i="3"/>
  <c r="AF4" i="3"/>
  <c r="AG4" i="3"/>
  <c r="Z4" i="3"/>
  <c r="AA4" i="3"/>
  <c r="AB4" i="3"/>
  <c r="AC4" i="3"/>
  <c r="AD4" i="3"/>
  <c r="R4" i="3"/>
  <c r="S4" i="3"/>
  <c r="T4" i="3"/>
  <c r="U4" i="3"/>
  <c r="V4" i="3"/>
  <c r="W4" i="3"/>
  <c r="X4" i="3"/>
  <c r="Y4" i="3"/>
  <c r="H4" i="3"/>
  <c r="I4" i="3"/>
  <c r="J4" i="3"/>
  <c r="K4" i="3"/>
  <c r="L4" i="3"/>
  <c r="M4" i="3"/>
  <c r="N4" i="3"/>
  <c r="O4" i="3"/>
  <c r="P4" i="3"/>
  <c r="Q4" i="3"/>
  <c r="E4" i="19"/>
  <c r="E4" i="17"/>
  <c r="F6" i="9"/>
  <c r="F8" i="9"/>
  <c r="F9" i="9"/>
  <c r="F10" i="9"/>
  <c r="F11" i="9"/>
  <c r="G4" i="3"/>
  <c r="F4" i="2"/>
  <c r="F35" i="2" s="1"/>
  <c r="G21" i="7"/>
  <c r="F4" i="4"/>
  <c r="J35" i="2"/>
  <c r="F4" i="17"/>
  <c r="F4" i="3"/>
  <c r="F4" i="19"/>
  <c r="E4" i="3"/>
  <c r="G16" i="3"/>
  <c r="G35" i="2"/>
  <c r="D35" i="2"/>
  <c r="E35" i="2"/>
  <c r="T21" i="7"/>
  <c r="O21" i="7"/>
  <c r="J21" i="7"/>
  <c r="AE21" i="7"/>
  <c r="AA21" i="7"/>
  <c r="W21" i="7"/>
  <c r="S21" i="7"/>
  <c r="N21" i="7"/>
  <c r="H21" i="7"/>
  <c r="AD21" i="7"/>
  <c r="Z21" i="7"/>
  <c r="V21" i="7"/>
  <c r="R21" i="7"/>
  <c r="L21" i="7"/>
  <c r="AG21" i="7"/>
  <c r="AC21" i="7"/>
  <c r="Y21" i="7"/>
  <c r="P21" i="7"/>
  <c r="K21" i="7"/>
  <c r="AF21" i="7"/>
  <c r="AB21" i="7"/>
  <c r="X21" i="7"/>
  <c r="E4" i="6"/>
  <c r="G4" i="6"/>
  <c r="K4" i="6"/>
  <c r="O4" i="6"/>
  <c r="S4" i="6"/>
  <c r="W4" i="6"/>
  <c r="AA4" i="6"/>
  <c r="AE4" i="6"/>
  <c r="AE17" i="6" s="1"/>
  <c r="H4" i="6"/>
  <c r="L4" i="6"/>
  <c r="P4" i="6"/>
  <c r="T4" i="6"/>
  <c r="X4" i="6"/>
  <c r="AB4" i="6"/>
  <c r="AF4" i="6"/>
  <c r="I4" i="6"/>
  <c r="M4" i="6"/>
  <c r="Q4" i="6"/>
  <c r="U4" i="6"/>
  <c r="Y4" i="6"/>
  <c r="AC4" i="6"/>
  <c r="AG4" i="6"/>
  <c r="J4" i="6"/>
  <c r="N4" i="6"/>
  <c r="R4" i="6"/>
  <c r="V4" i="6"/>
  <c r="Z4" i="6"/>
  <c r="AD4" i="6"/>
  <c r="F4" i="6"/>
  <c r="D17" i="6"/>
  <c r="U21" i="7"/>
  <c r="Q21" i="7"/>
  <c r="M21" i="7"/>
  <c r="I21" i="7"/>
  <c r="F21" i="7"/>
  <c r="E21" i="7"/>
  <c r="F4" i="10"/>
  <c r="F21" i="10" s="1"/>
  <c r="E4" i="10"/>
  <c r="E21" i="10" s="1"/>
  <c r="D12" i="4"/>
  <c r="H17" i="17" l="1"/>
  <c r="B27" i="30"/>
  <c r="H8" i="17"/>
  <c r="H24" i="17"/>
  <c r="H23" i="17"/>
  <c r="H25" i="17"/>
  <c r="G21" i="2"/>
  <c r="I26" i="2"/>
  <c r="I30" i="2" s="1"/>
  <c r="I24" i="2"/>
  <c r="I165" i="1"/>
  <c r="I6" i="17"/>
  <c r="I15" i="17"/>
  <c r="I164" i="1"/>
  <c r="I5" i="17"/>
  <c r="I14" i="17"/>
  <c r="I166" i="1"/>
  <c r="I7" i="17"/>
  <c r="I16" i="17"/>
  <c r="J24" i="2"/>
  <c r="J26" i="2" s="1"/>
  <c r="J30" i="2" s="1"/>
  <c r="D26" i="17"/>
  <c r="D11" i="19" s="1"/>
  <c r="F26" i="17"/>
  <c r="F11" i="19" s="1"/>
  <c r="G26" i="17"/>
  <c r="G11" i="19" s="1"/>
  <c r="M43" i="3"/>
  <c r="AG43" i="3"/>
  <c r="C15" i="4"/>
  <c r="C21" i="4"/>
  <c r="G23" i="4"/>
  <c r="G21" i="6" s="1"/>
  <c r="K23" i="4"/>
  <c r="K21" i="6" s="1"/>
  <c r="O23" i="4"/>
  <c r="O21" i="6" s="1"/>
  <c r="S23" i="4"/>
  <c r="S21" i="6" s="1"/>
  <c r="W23" i="4"/>
  <c r="W7" i="6" s="1"/>
  <c r="W33" i="6" s="1"/>
  <c r="W34" i="6" s="1"/>
  <c r="AA23" i="4"/>
  <c r="AA7" i="6" s="1"/>
  <c r="AA33" i="6" s="1"/>
  <c r="AA34" i="6" s="1"/>
  <c r="AE23" i="4"/>
  <c r="AE21" i="6" s="1"/>
  <c r="T21" i="6"/>
  <c r="T7" i="6"/>
  <c r="T33" i="6" s="1"/>
  <c r="T34" i="6" s="1"/>
  <c r="C22" i="4"/>
  <c r="E23" i="4"/>
  <c r="I23" i="4"/>
  <c r="M23" i="4"/>
  <c r="Q23" i="4"/>
  <c r="U23" i="4"/>
  <c r="Y23" i="4"/>
  <c r="AC23" i="4"/>
  <c r="AG23" i="4"/>
  <c r="L21" i="6"/>
  <c r="L7" i="6"/>
  <c r="L33" i="6" s="1"/>
  <c r="L34" i="6" s="1"/>
  <c r="P21" i="6"/>
  <c r="P7" i="6"/>
  <c r="P33" i="6" s="1"/>
  <c r="P34" i="6" s="1"/>
  <c r="X21" i="6"/>
  <c r="X7" i="6"/>
  <c r="X33" i="6" s="1"/>
  <c r="X34" i="6" s="1"/>
  <c r="AB21" i="6"/>
  <c r="AB7" i="6"/>
  <c r="AB33" i="6" s="1"/>
  <c r="AB34" i="6" s="1"/>
  <c r="AF21" i="6"/>
  <c r="AF7" i="6"/>
  <c r="AF33" i="6" s="1"/>
  <c r="AF34" i="6" s="1"/>
  <c r="F43" i="3"/>
  <c r="C32" i="23"/>
  <c r="E23" i="3"/>
  <c r="E52" i="6" s="1"/>
  <c r="AC43" i="3"/>
  <c r="Q23" i="3"/>
  <c r="Q52" i="6" s="1"/>
  <c r="Q54" i="6" s="1"/>
  <c r="Q55" i="6" s="1"/>
  <c r="D11" i="3"/>
  <c r="J43" i="3"/>
  <c r="N43" i="3"/>
  <c r="R43" i="3"/>
  <c r="V43" i="3"/>
  <c r="Z43" i="3"/>
  <c r="AD43" i="3"/>
  <c r="F46" i="3"/>
  <c r="F47" i="3" s="1"/>
  <c r="F6" i="19" s="1"/>
  <c r="J46" i="3"/>
  <c r="N46" i="3"/>
  <c r="R46" i="3"/>
  <c r="V46" i="3"/>
  <c r="Z46" i="3"/>
  <c r="AD46" i="3"/>
  <c r="N23" i="3"/>
  <c r="N52" i="6" s="1"/>
  <c r="N54" i="6" s="1"/>
  <c r="N55" i="6" s="1"/>
  <c r="V23" i="3"/>
  <c r="V52" i="6" s="1"/>
  <c r="V54" i="6" s="1"/>
  <c r="V55" i="6" s="1"/>
  <c r="E11" i="3"/>
  <c r="O43" i="3"/>
  <c r="W43" i="3"/>
  <c r="AE43" i="3"/>
  <c r="H31" i="3"/>
  <c r="H41" i="3"/>
  <c r="H43" i="3" s="1"/>
  <c r="L31" i="3"/>
  <c r="L41" i="3"/>
  <c r="L43" i="3" s="1"/>
  <c r="P31" i="3"/>
  <c r="P41" i="3"/>
  <c r="P43" i="3" s="1"/>
  <c r="T31" i="3"/>
  <c r="T41" i="3"/>
  <c r="T43" i="3" s="1"/>
  <c r="X31" i="3"/>
  <c r="X41" i="3"/>
  <c r="X43" i="3" s="1"/>
  <c r="AB31" i="3"/>
  <c r="AB41" i="3"/>
  <c r="AB43" i="3" s="1"/>
  <c r="AF31" i="3"/>
  <c r="AF41" i="3"/>
  <c r="AF43" i="3" s="1"/>
  <c r="C30" i="3"/>
  <c r="D42" i="3"/>
  <c r="C42" i="3" s="1"/>
  <c r="C32" i="3"/>
  <c r="D44" i="3"/>
  <c r="H34" i="3"/>
  <c r="H44" i="3"/>
  <c r="H46" i="3" s="1"/>
  <c r="L34" i="3"/>
  <c r="L44" i="3"/>
  <c r="L46" i="3" s="1"/>
  <c r="P34" i="3"/>
  <c r="P44" i="3"/>
  <c r="P46" i="3" s="1"/>
  <c r="T34" i="3"/>
  <c r="T44" i="3"/>
  <c r="T46" i="3" s="1"/>
  <c r="X34" i="3"/>
  <c r="X44" i="3"/>
  <c r="X46" i="3" s="1"/>
  <c r="AB34" i="3"/>
  <c r="AB44" i="3"/>
  <c r="AB46" i="3" s="1"/>
  <c r="AF34" i="3"/>
  <c r="AF44" i="3"/>
  <c r="AF46" i="3" s="1"/>
  <c r="E31" i="3"/>
  <c r="E41" i="3"/>
  <c r="E43" i="3" s="1"/>
  <c r="I31" i="3"/>
  <c r="I41" i="3"/>
  <c r="I43" i="3" s="1"/>
  <c r="Q31" i="3"/>
  <c r="Q41" i="3"/>
  <c r="Q43" i="3" s="1"/>
  <c r="U31" i="3"/>
  <c r="U41" i="3"/>
  <c r="U43" i="3" s="1"/>
  <c r="Y31" i="3"/>
  <c r="Y41" i="3"/>
  <c r="Y43" i="3" s="1"/>
  <c r="K31" i="3"/>
  <c r="K43" i="3"/>
  <c r="S31" i="3"/>
  <c r="S43" i="3"/>
  <c r="AA31" i="3"/>
  <c r="AA43" i="3"/>
  <c r="E34" i="3"/>
  <c r="E44" i="3"/>
  <c r="E46" i="3" s="1"/>
  <c r="I34" i="3"/>
  <c r="I44" i="3"/>
  <c r="I46" i="3" s="1"/>
  <c r="U34" i="3"/>
  <c r="U44" i="3"/>
  <c r="U46" i="3" s="1"/>
  <c r="Y34" i="3"/>
  <c r="Y44" i="3"/>
  <c r="Y46" i="3" s="1"/>
  <c r="H23" i="3"/>
  <c r="H52" i="6" s="1"/>
  <c r="H54" i="6" s="1"/>
  <c r="X23" i="3"/>
  <c r="X52" i="6" s="1"/>
  <c r="X54" i="6" s="1"/>
  <c r="X55" i="6" s="1"/>
  <c r="F23" i="3"/>
  <c r="F52" i="6" s="1"/>
  <c r="H11" i="3"/>
  <c r="L11" i="3"/>
  <c r="P11" i="3"/>
  <c r="T11" i="3"/>
  <c r="X11" i="3"/>
  <c r="AB11" i="3"/>
  <c r="AF11" i="3"/>
  <c r="M31" i="3"/>
  <c r="I23" i="3"/>
  <c r="I52" i="6" s="1"/>
  <c r="I54" i="6" s="1"/>
  <c r="I55" i="6" s="1"/>
  <c r="U23" i="3"/>
  <c r="U52" i="6" s="1"/>
  <c r="U54" i="6" s="1"/>
  <c r="U55" i="6" s="1"/>
  <c r="Y23" i="3"/>
  <c r="Y52" i="6" s="1"/>
  <c r="Y54" i="6" s="1"/>
  <c r="Y55" i="6" s="1"/>
  <c r="G11" i="3"/>
  <c r="K11" i="3"/>
  <c r="O11" i="3"/>
  <c r="S11" i="3"/>
  <c r="W11" i="3"/>
  <c r="AA11" i="3"/>
  <c r="AE11" i="3"/>
  <c r="G43" i="3"/>
  <c r="AC31" i="3"/>
  <c r="G34" i="3"/>
  <c r="G44" i="3"/>
  <c r="G46" i="3" s="1"/>
  <c r="K34" i="3"/>
  <c r="K44" i="3"/>
  <c r="K46" i="3" s="1"/>
  <c r="O34" i="3"/>
  <c r="O44" i="3"/>
  <c r="O46" i="3" s="1"/>
  <c r="S34" i="3"/>
  <c r="S44" i="3"/>
  <c r="S46" i="3" s="1"/>
  <c r="W34" i="3"/>
  <c r="W44" i="3"/>
  <c r="W46" i="3" s="1"/>
  <c r="AA34" i="3"/>
  <c r="AA44" i="3"/>
  <c r="AA46" i="3" s="1"/>
  <c r="AE34" i="3"/>
  <c r="AE44" i="3"/>
  <c r="AE46" i="3" s="1"/>
  <c r="M34" i="3"/>
  <c r="M45" i="3"/>
  <c r="M46" i="3" s="1"/>
  <c r="Q34" i="3"/>
  <c r="Q45" i="3"/>
  <c r="Q46" i="3" s="1"/>
  <c r="AC34" i="3"/>
  <c r="AC45" i="3"/>
  <c r="AC46" i="3" s="1"/>
  <c r="AG34" i="3"/>
  <c r="AG45" i="3"/>
  <c r="AG46" i="3" s="1"/>
  <c r="Y12" i="4"/>
  <c r="I12" i="4"/>
  <c r="S12" i="4"/>
  <c r="AG12" i="4"/>
  <c r="AG17" i="6"/>
  <c r="AG47" i="6"/>
  <c r="AG31" i="6"/>
  <c r="AB17" i="6"/>
  <c r="AB47" i="6"/>
  <c r="AB31" i="6"/>
  <c r="AA17" i="6"/>
  <c r="AA31" i="6"/>
  <c r="AA47" i="6"/>
  <c r="J28" i="3"/>
  <c r="J40" i="3"/>
  <c r="X40" i="3"/>
  <c r="X28" i="3"/>
  <c r="AG40" i="3"/>
  <c r="AG28" i="3"/>
  <c r="X12" i="4"/>
  <c r="X20" i="4"/>
  <c r="AE22" i="17"/>
  <c r="AE13" i="17"/>
  <c r="S13" i="17"/>
  <c r="S22" i="17"/>
  <c r="O13" i="17"/>
  <c r="O22" i="17"/>
  <c r="F17" i="6"/>
  <c r="F47" i="6"/>
  <c r="F31" i="6"/>
  <c r="R17" i="6"/>
  <c r="R47" i="6"/>
  <c r="R31" i="6"/>
  <c r="AC17" i="6"/>
  <c r="AC47" i="6"/>
  <c r="AC31" i="6"/>
  <c r="M17" i="6"/>
  <c r="M47" i="6"/>
  <c r="M31" i="6"/>
  <c r="X17" i="6"/>
  <c r="X47" i="6"/>
  <c r="X31" i="6"/>
  <c r="H17" i="6"/>
  <c r="H47" i="6"/>
  <c r="H31" i="6"/>
  <c r="W17" i="6"/>
  <c r="W31" i="6"/>
  <c r="W47" i="6"/>
  <c r="G17" i="6"/>
  <c r="G31" i="6"/>
  <c r="G47" i="6"/>
  <c r="E40" i="3"/>
  <c r="E28" i="3"/>
  <c r="G40" i="3"/>
  <c r="G28" i="3"/>
  <c r="Q40" i="3"/>
  <c r="Q28" i="3"/>
  <c r="M40" i="3"/>
  <c r="M28" i="3"/>
  <c r="I40" i="3"/>
  <c r="I28" i="3"/>
  <c r="W40" i="3"/>
  <c r="W28" i="3"/>
  <c r="S40" i="3"/>
  <c r="S28" i="3"/>
  <c r="AB40" i="3"/>
  <c r="AB28" i="3"/>
  <c r="AF40" i="3"/>
  <c r="AF28" i="3"/>
  <c r="AD12" i="4"/>
  <c r="AD20" i="4"/>
  <c r="Z12" i="4"/>
  <c r="Z20" i="4"/>
  <c r="W12" i="4"/>
  <c r="W20" i="4"/>
  <c r="P12" i="4"/>
  <c r="P20" i="4"/>
  <c r="L12" i="4"/>
  <c r="L20" i="4"/>
  <c r="AD13" i="17"/>
  <c r="AD22" i="17"/>
  <c r="Z13" i="17"/>
  <c r="Z22" i="17"/>
  <c r="V13" i="17"/>
  <c r="V22" i="17"/>
  <c r="R13" i="17"/>
  <c r="R22" i="17"/>
  <c r="N13" i="17"/>
  <c r="N22" i="17"/>
  <c r="J13" i="17"/>
  <c r="J22" i="17"/>
  <c r="V17" i="6"/>
  <c r="V47" i="6"/>
  <c r="V31" i="6"/>
  <c r="K17" i="6"/>
  <c r="K31" i="6"/>
  <c r="K47" i="6"/>
  <c r="T40" i="3"/>
  <c r="T28" i="3"/>
  <c r="AA12" i="4"/>
  <c r="AA20" i="4"/>
  <c r="M12" i="4"/>
  <c r="M20" i="4"/>
  <c r="AA13" i="17"/>
  <c r="AA22" i="17"/>
  <c r="G13" i="17"/>
  <c r="G22" i="17"/>
  <c r="AD17" i="6"/>
  <c r="AD47" i="6"/>
  <c r="AD31" i="6"/>
  <c r="N17" i="6"/>
  <c r="N47" i="6"/>
  <c r="N31" i="6"/>
  <c r="Y17" i="6"/>
  <c r="Y47" i="6"/>
  <c r="Y31" i="6"/>
  <c r="I17" i="6"/>
  <c r="I47" i="6"/>
  <c r="I31" i="6"/>
  <c r="T17" i="6"/>
  <c r="T47" i="6"/>
  <c r="T31" i="6"/>
  <c r="S17" i="6"/>
  <c r="S31" i="6"/>
  <c r="S47" i="6"/>
  <c r="E17" i="6"/>
  <c r="E47" i="6"/>
  <c r="E31" i="6"/>
  <c r="F12" i="4"/>
  <c r="F20" i="4"/>
  <c r="P40" i="3"/>
  <c r="P28" i="3"/>
  <c r="L40" i="3"/>
  <c r="L28" i="3"/>
  <c r="H40" i="3"/>
  <c r="H28" i="3"/>
  <c r="V28" i="3"/>
  <c r="V40" i="3"/>
  <c r="R28" i="3"/>
  <c r="R40" i="3"/>
  <c r="AA40" i="3"/>
  <c r="AA28" i="3"/>
  <c r="AE40" i="3"/>
  <c r="AE28" i="3"/>
  <c r="AC12" i="4"/>
  <c r="AC20" i="4"/>
  <c r="V12" i="4"/>
  <c r="V20" i="4"/>
  <c r="R12" i="4"/>
  <c r="R20" i="4"/>
  <c r="O12" i="4"/>
  <c r="O20" i="4"/>
  <c r="K12" i="4"/>
  <c r="K20" i="4"/>
  <c r="H12" i="4"/>
  <c r="H20" i="4"/>
  <c r="AG22" i="17"/>
  <c r="AG13" i="17"/>
  <c r="AC22" i="17"/>
  <c r="AC13" i="17"/>
  <c r="Y22" i="17"/>
  <c r="Y13" i="17"/>
  <c r="U22" i="17"/>
  <c r="U13" i="17"/>
  <c r="Q22" i="17"/>
  <c r="Q13" i="17"/>
  <c r="M22" i="17"/>
  <c r="M13" i="17"/>
  <c r="I22" i="17"/>
  <c r="I13" i="17"/>
  <c r="E12" i="4"/>
  <c r="E20" i="4"/>
  <c r="Q17" i="6"/>
  <c r="Q47" i="6"/>
  <c r="Q31" i="6"/>
  <c r="L17" i="6"/>
  <c r="L47" i="6"/>
  <c r="L31" i="6"/>
  <c r="F13" i="17"/>
  <c r="F22" i="17"/>
  <c r="N28" i="3"/>
  <c r="N40" i="3"/>
  <c r="AC40" i="3"/>
  <c r="AC28" i="3"/>
  <c r="AE12" i="4"/>
  <c r="AE20" i="4"/>
  <c r="T12" i="4"/>
  <c r="T20" i="4"/>
  <c r="W13" i="17"/>
  <c r="W22" i="17"/>
  <c r="K13" i="17"/>
  <c r="K22" i="17"/>
  <c r="Z17" i="6"/>
  <c r="Z47" i="6"/>
  <c r="Z31" i="6"/>
  <c r="J17" i="6"/>
  <c r="J47" i="6"/>
  <c r="J31" i="6"/>
  <c r="U17" i="6"/>
  <c r="U47" i="6"/>
  <c r="U31" i="6"/>
  <c r="AF17" i="6"/>
  <c r="AF47" i="6"/>
  <c r="AF31" i="6"/>
  <c r="P17" i="6"/>
  <c r="P47" i="6"/>
  <c r="P31" i="6"/>
  <c r="AE31" i="6"/>
  <c r="AE47" i="6"/>
  <c r="O17" i="6"/>
  <c r="O31" i="6"/>
  <c r="O47" i="6"/>
  <c r="F28" i="3"/>
  <c r="F40" i="3"/>
  <c r="E22" i="17"/>
  <c r="E13" i="17"/>
  <c r="O40" i="3"/>
  <c r="O28" i="3"/>
  <c r="K40" i="3"/>
  <c r="K28" i="3"/>
  <c r="Y40" i="3"/>
  <c r="Y28" i="3"/>
  <c r="U40" i="3"/>
  <c r="U28" i="3"/>
  <c r="AD28" i="3"/>
  <c r="AD40" i="3"/>
  <c r="Z28" i="3"/>
  <c r="Z40" i="3"/>
  <c r="AF12" i="4"/>
  <c r="AF20" i="4"/>
  <c r="AB12" i="4"/>
  <c r="AB20" i="4"/>
  <c r="U12" i="4"/>
  <c r="U20" i="4"/>
  <c r="Q12" i="4"/>
  <c r="N12" i="4"/>
  <c r="N20" i="4"/>
  <c r="J12" i="4"/>
  <c r="J20" i="4"/>
  <c r="G12" i="4"/>
  <c r="G20" i="4"/>
  <c r="AF22" i="17"/>
  <c r="AF13" i="17"/>
  <c r="AB22" i="17"/>
  <c r="AB13" i="17"/>
  <c r="X22" i="17"/>
  <c r="X13" i="17"/>
  <c r="T22" i="17"/>
  <c r="T13" i="17"/>
  <c r="P22" i="17"/>
  <c r="P13" i="17"/>
  <c r="L22" i="17"/>
  <c r="L13" i="17"/>
  <c r="H22" i="17"/>
  <c r="H13" i="17"/>
  <c r="X4" i="24"/>
  <c r="W67" i="24"/>
  <c r="W25" i="24"/>
  <c r="W46" i="24"/>
  <c r="X4" i="18"/>
  <c r="W43" i="18"/>
  <c r="W17" i="18"/>
  <c r="W30" i="18"/>
  <c r="E5" i="6"/>
  <c r="E24" i="2"/>
  <c r="D5" i="6"/>
  <c r="D24" i="2"/>
  <c r="D22" i="7"/>
  <c r="C49" i="6"/>
  <c r="H50" i="6"/>
  <c r="C7" i="4"/>
  <c r="H21" i="6"/>
  <c r="H7" i="6"/>
  <c r="I71" i="24"/>
  <c r="I68" i="24"/>
  <c r="I186" i="1"/>
  <c r="I44" i="18"/>
  <c r="I191" i="1"/>
  <c r="I49" i="18"/>
  <c r="I75" i="24"/>
  <c r="I82" i="24"/>
  <c r="I192" i="1"/>
  <c r="I50" i="18"/>
  <c r="I190" i="1"/>
  <c r="I48" i="18"/>
  <c r="I78" i="24"/>
  <c r="I187" i="1"/>
  <c r="I45" i="18"/>
  <c r="I74" i="24"/>
  <c r="G12" i="19"/>
  <c r="I72" i="24"/>
  <c r="I81" i="24"/>
  <c r="I77" i="24"/>
  <c r="I80" i="24"/>
  <c r="I73" i="24"/>
  <c r="I69" i="24"/>
  <c r="C27" i="1"/>
  <c r="C28" i="1" s="1"/>
  <c r="C29" i="1" s="1"/>
  <c r="C30" i="1" s="1"/>
  <c r="C31" i="1" s="1"/>
  <c r="C32" i="1" s="1"/>
  <c r="C33" i="1" s="1"/>
  <c r="C34" i="1" s="1"/>
  <c r="C35" i="1" s="1"/>
  <c r="C36" i="1" s="1"/>
  <c r="I70" i="24"/>
  <c r="I76" i="24"/>
  <c r="I188" i="1"/>
  <c r="I46" i="18"/>
  <c r="H83" i="24"/>
  <c r="I47" i="18"/>
  <c r="H51" i="18"/>
  <c r="H12" i="19" s="1"/>
  <c r="I79" i="24"/>
  <c r="E26" i="10"/>
  <c r="E31" i="10" s="1"/>
  <c r="E27" i="10"/>
  <c r="E32" i="10" s="1"/>
  <c r="E25" i="10"/>
  <c r="E30" i="10" s="1"/>
  <c r="I26" i="10"/>
  <c r="I31" i="10" s="1"/>
  <c r="I27" i="10"/>
  <c r="I32" i="10" s="1"/>
  <c r="I25" i="10"/>
  <c r="I30" i="10" s="1"/>
  <c r="M26" i="10"/>
  <c r="M31" i="10" s="1"/>
  <c r="M27" i="10"/>
  <c r="M32" i="10" s="1"/>
  <c r="M25" i="10"/>
  <c r="M30" i="10" s="1"/>
  <c r="Q26" i="10"/>
  <c r="Q31" i="10" s="1"/>
  <c r="Q27" i="10"/>
  <c r="Q32" i="10" s="1"/>
  <c r="Q25" i="10"/>
  <c r="Q30" i="10" s="1"/>
  <c r="U26" i="10"/>
  <c r="U31" i="10" s="1"/>
  <c r="U27" i="10"/>
  <c r="U32" i="10" s="1"/>
  <c r="U25" i="10"/>
  <c r="U30" i="10" s="1"/>
  <c r="Y26" i="10"/>
  <c r="Y31" i="10" s="1"/>
  <c r="Y27" i="10"/>
  <c r="Y32" i="10" s="1"/>
  <c r="Y25" i="10"/>
  <c r="Y30" i="10" s="1"/>
  <c r="AC26" i="10"/>
  <c r="AC31" i="10" s="1"/>
  <c r="AC27" i="10"/>
  <c r="AC32" i="10" s="1"/>
  <c r="AC25" i="10"/>
  <c r="AC30" i="10" s="1"/>
  <c r="AG26" i="10"/>
  <c r="AG31" i="10" s="1"/>
  <c r="AG27" i="10"/>
  <c r="AG32" i="10" s="1"/>
  <c r="AG25" i="10"/>
  <c r="AG30" i="10" s="1"/>
  <c r="F26" i="10"/>
  <c r="F31" i="10" s="1"/>
  <c r="F27" i="10"/>
  <c r="F32" i="10" s="1"/>
  <c r="F25" i="10"/>
  <c r="F30" i="10" s="1"/>
  <c r="J26" i="10"/>
  <c r="J31" i="10" s="1"/>
  <c r="J25" i="10"/>
  <c r="J30" i="10" s="1"/>
  <c r="J27" i="10"/>
  <c r="J32" i="10" s="1"/>
  <c r="N26" i="10"/>
  <c r="N31" i="10" s="1"/>
  <c r="N25" i="10"/>
  <c r="N30" i="10" s="1"/>
  <c r="N27" i="10"/>
  <c r="N32" i="10" s="1"/>
  <c r="R26" i="10"/>
  <c r="R31" i="10" s="1"/>
  <c r="R25" i="10"/>
  <c r="R30" i="10" s="1"/>
  <c r="R27" i="10"/>
  <c r="R32" i="10" s="1"/>
  <c r="V26" i="10"/>
  <c r="V31" i="10" s="1"/>
  <c r="V27" i="10"/>
  <c r="V32" i="10" s="1"/>
  <c r="V25" i="10"/>
  <c r="V30" i="10" s="1"/>
  <c r="Z26" i="10"/>
  <c r="Z31" i="10" s="1"/>
  <c r="Z25" i="10"/>
  <c r="Z30" i="10" s="1"/>
  <c r="Z27" i="10"/>
  <c r="Z32" i="10" s="1"/>
  <c r="AD26" i="10"/>
  <c r="AD31" i="10" s="1"/>
  <c r="AD25" i="10"/>
  <c r="AD30" i="10" s="1"/>
  <c r="AD27" i="10"/>
  <c r="AD32" i="10" s="1"/>
  <c r="G27" i="10"/>
  <c r="G32" i="10" s="1"/>
  <c r="G25" i="10"/>
  <c r="G30" i="10" s="1"/>
  <c r="G26" i="10"/>
  <c r="G31" i="10" s="1"/>
  <c r="K27" i="10"/>
  <c r="K32" i="10" s="1"/>
  <c r="K25" i="10"/>
  <c r="K30" i="10" s="1"/>
  <c r="K26" i="10"/>
  <c r="K31" i="10" s="1"/>
  <c r="O27" i="10"/>
  <c r="O32" i="10" s="1"/>
  <c r="O25" i="10"/>
  <c r="O30" i="10" s="1"/>
  <c r="O26" i="10"/>
  <c r="O31" i="10" s="1"/>
  <c r="S27" i="10"/>
  <c r="S32" i="10" s="1"/>
  <c r="S25" i="10"/>
  <c r="S30" i="10" s="1"/>
  <c r="S26" i="10"/>
  <c r="S31" i="10" s="1"/>
  <c r="W27" i="10"/>
  <c r="W32" i="10" s="1"/>
  <c r="W25" i="10"/>
  <c r="W30" i="10" s="1"/>
  <c r="W26" i="10"/>
  <c r="W31" i="10" s="1"/>
  <c r="AA27" i="10"/>
  <c r="AA32" i="10" s="1"/>
  <c r="AA25" i="10"/>
  <c r="AA30" i="10" s="1"/>
  <c r="AA26" i="10"/>
  <c r="AA31" i="10" s="1"/>
  <c r="AE27" i="10"/>
  <c r="AE32" i="10" s="1"/>
  <c r="AE25" i="10"/>
  <c r="AE30" i="10" s="1"/>
  <c r="AE26" i="10"/>
  <c r="AE31" i="10" s="1"/>
  <c r="D26" i="10"/>
  <c r="D31" i="10" s="1"/>
  <c r="D25" i="10"/>
  <c r="D30" i="10" s="1"/>
  <c r="D27" i="10"/>
  <c r="D32" i="10" s="1"/>
  <c r="H27" i="10"/>
  <c r="H32" i="10" s="1"/>
  <c r="H25" i="10"/>
  <c r="H30" i="10" s="1"/>
  <c r="H26" i="10"/>
  <c r="H31" i="10" s="1"/>
  <c r="L27" i="10"/>
  <c r="L32" i="10" s="1"/>
  <c r="L25" i="10"/>
  <c r="L30" i="10" s="1"/>
  <c r="L26" i="10"/>
  <c r="L31" i="10" s="1"/>
  <c r="P27" i="10"/>
  <c r="P32" i="10" s="1"/>
  <c r="P25" i="10"/>
  <c r="P30" i="10" s="1"/>
  <c r="P26" i="10"/>
  <c r="P31" i="10" s="1"/>
  <c r="T27" i="10"/>
  <c r="T32" i="10" s="1"/>
  <c r="T25" i="10"/>
  <c r="T30" i="10" s="1"/>
  <c r="T26" i="10"/>
  <c r="T31" i="10" s="1"/>
  <c r="X27" i="10"/>
  <c r="X32" i="10" s="1"/>
  <c r="X25" i="10"/>
  <c r="X30" i="10" s="1"/>
  <c r="X26" i="10"/>
  <c r="X31" i="10" s="1"/>
  <c r="AB27" i="10"/>
  <c r="AB32" i="10" s="1"/>
  <c r="AB25" i="10"/>
  <c r="AB30" i="10" s="1"/>
  <c r="AB26" i="10"/>
  <c r="AB31" i="10" s="1"/>
  <c r="AF27" i="10"/>
  <c r="AF32" i="10" s="1"/>
  <c r="AF25" i="10"/>
  <c r="AF30" i="10" s="1"/>
  <c r="AF26" i="10"/>
  <c r="AF31" i="10" s="1"/>
  <c r="C12" i="18"/>
  <c r="D38" i="18"/>
  <c r="H38" i="18"/>
  <c r="L38" i="18"/>
  <c r="P38" i="18"/>
  <c r="T38" i="18"/>
  <c r="X38" i="18"/>
  <c r="AB38" i="18"/>
  <c r="AF38" i="18"/>
  <c r="C25" i="18"/>
  <c r="G38" i="18"/>
  <c r="K38" i="18"/>
  <c r="O38" i="18"/>
  <c r="S38" i="18"/>
  <c r="W38" i="18"/>
  <c r="AA38" i="18"/>
  <c r="AE38" i="18"/>
  <c r="G10" i="10"/>
  <c r="G15" i="10" s="1"/>
  <c r="G9" i="10"/>
  <c r="G14" i="10" s="1"/>
  <c r="K10" i="10"/>
  <c r="K15" i="10" s="1"/>
  <c r="K8" i="10"/>
  <c r="K13" i="10" s="1"/>
  <c r="K9" i="10"/>
  <c r="K14" i="10" s="1"/>
  <c r="O10" i="10"/>
  <c r="O15" i="10" s="1"/>
  <c r="O8" i="10"/>
  <c r="O13" i="10" s="1"/>
  <c r="O9" i="10"/>
  <c r="O14" i="10" s="1"/>
  <c r="S10" i="10"/>
  <c r="S15" i="10" s="1"/>
  <c r="S8" i="10"/>
  <c r="S13" i="10" s="1"/>
  <c r="S9" i="10"/>
  <c r="S14" i="10" s="1"/>
  <c r="W10" i="10"/>
  <c r="W15" i="10" s="1"/>
  <c r="W8" i="10"/>
  <c r="W13" i="10" s="1"/>
  <c r="W9" i="10"/>
  <c r="W14" i="10" s="1"/>
  <c r="AA10" i="10"/>
  <c r="AA15" i="10" s="1"/>
  <c r="AA8" i="10"/>
  <c r="AA13" i="10" s="1"/>
  <c r="AA9" i="10"/>
  <c r="AA14" i="10" s="1"/>
  <c r="AE10" i="10"/>
  <c r="AE15" i="10" s="1"/>
  <c r="AE8" i="10"/>
  <c r="AE13" i="10" s="1"/>
  <c r="AE9" i="10"/>
  <c r="AE14" i="10" s="1"/>
  <c r="H10" i="10"/>
  <c r="H15" i="10" s="1"/>
  <c r="H9" i="10"/>
  <c r="H14" i="10" s="1"/>
  <c r="L10" i="10"/>
  <c r="L15" i="10" s="1"/>
  <c r="L8" i="10"/>
  <c r="L13" i="10" s="1"/>
  <c r="L9" i="10"/>
  <c r="L14" i="10" s="1"/>
  <c r="P10" i="10"/>
  <c r="P15" i="10" s="1"/>
  <c r="P8" i="10"/>
  <c r="P13" i="10" s="1"/>
  <c r="P9" i="10"/>
  <c r="P14" i="10" s="1"/>
  <c r="T10" i="10"/>
  <c r="T15" i="10" s="1"/>
  <c r="T8" i="10"/>
  <c r="T13" i="10" s="1"/>
  <c r="T9" i="10"/>
  <c r="T14" i="10" s="1"/>
  <c r="X10" i="10"/>
  <c r="X15" i="10" s="1"/>
  <c r="X8" i="10"/>
  <c r="X13" i="10" s="1"/>
  <c r="X9" i="10"/>
  <c r="X14" i="10" s="1"/>
  <c r="AB10" i="10"/>
  <c r="AB15" i="10" s="1"/>
  <c r="AB8" i="10"/>
  <c r="AB13" i="10" s="1"/>
  <c r="AB9" i="10"/>
  <c r="AB14" i="10" s="1"/>
  <c r="AF10" i="10"/>
  <c r="AF15" i="10" s="1"/>
  <c r="AF8" i="10"/>
  <c r="AF13" i="10" s="1"/>
  <c r="AF9" i="10"/>
  <c r="AF14" i="10" s="1"/>
  <c r="E9" i="10"/>
  <c r="E14" i="10" s="1"/>
  <c r="E10" i="10"/>
  <c r="E15" i="10" s="1"/>
  <c r="I9" i="10"/>
  <c r="I14" i="10" s="1"/>
  <c r="I10" i="10"/>
  <c r="I15" i="10" s="1"/>
  <c r="M9" i="10"/>
  <c r="M14" i="10" s="1"/>
  <c r="M10" i="10"/>
  <c r="M15" i="10" s="1"/>
  <c r="M8" i="10"/>
  <c r="M13" i="10" s="1"/>
  <c r="Q9" i="10"/>
  <c r="Q14" i="10" s="1"/>
  <c r="Q10" i="10"/>
  <c r="Q15" i="10" s="1"/>
  <c r="Q8" i="10"/>
  <c r="Q13" i="10" s="1"/>
  <c r="U9" i="10"/>
  <c r="U14" i="10" s="1"/>
  <c r="U10" i="10"/>
  <c r="U15" i="10" s="1"/>
  <c r="U8" i="10"/>
  <c r="U13" i="10" s="1"/>
  <c r="Y9" i="10"/>
  <c r="Y14" i="10" s="1"/>
  <c r="Y10" i="10"/>
  <c r="Y15" i="10" s="1"/>
  <c r="Y8" i="10"/>
  <c r="Y13" i="10" s="1"/>
  <c r="AC9" i="10"/>
  <c r="AC14" i="10" s="1"/>
  <c r="AC10" i="10"/>
  <c r="AC15" i="10" s="1"/>
  <c r="AC8" i="10"/>
  <c r="AC13" i="10" s="1"/>
  <c r="AG9" i="10"/>
  <c r="AG14" i="10" s="1"/>
  <c r="AG10" i="10"/>
  <c r="AG15" i="10" s="1"/>
  <c r="AG8" i="10"/>
  <c r="AG13" i="10" s="1"/>
  <c r="C24" i="10"/>
  <c r="F9" i="10"/>
  <c r="F14" i="10" s="1"/>
  <c r="F10" i="10"/>
  <c r="F15" i="10" s="1"/>
  <c r="J9" i="10"/>
  <c r="J14" i="10" s="1"/>
  <c r="J10" i="10"/>
  <c r="J15" i="10" s="1"/>
  <c r="J8" i="10"/>
  <c r="J13" i="10" s="1"/>
  <c r="N9" i="10"/>
  <c r="N14" i="10" s="1"/>
  <c r="N10" i="10"/>
  <c r="N15" i="10" s="1"/>
  <c r="N8" i="10"/>
  <c r="N13" i="10" s="1"/>
  <c r="R9" i="10"/>
  <c r="R14" i="10" s="1"/>
  <c r="R10" i="10"/>
  <c r="R15" i="10" s="1"/>
  <c r="R8" i="10"/>
  <c r="R13" i="10" s="1"/>
  <c r="V9" i="10"/>
  <c r="V14" i="10" s="1"/>
  <c r="V8" i="10"/>
  <c r="V13" i="10" s="1"/>
  <c r="V10" i="10"/>
  <c r="V15" i="10" s="1"/>
  <c r="Z9" i="10"/>
  <c r="Z14" i="10" s="1"/>
  <c r="Z10" i="10"/>
  <c r="Z15" i="10" s="1"/>
  <c r="Z8" i="10"/>
  <c r="Z13" i="10" s="1"/>
  <c r="AD9" i="10"/>
  <c r="AD14" i="10" s="1"/>
  <c r="AD8" i="10"/>
  <c r="AD13" i="10" s="1"/>
  <c r="AD10" i="10"/>
  <c r="AD15" i="10" s="1"/>
  <c r="G95" i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T95" i="1" s="1"/>
  <c r="U95" i="1" s="1"/>
  <c r="V95" i="1" s="1"/>
  <c r="W95" i="1" s="1"/>
  <c r="X95" i="1" s="1"/>
  <c r="Y95" i="1" s="1"/>
  <c r="Z95" i="1" s="1"/>
  <c r="AA95" i="1" s="1"/>
  <c r="AB95" i="1" s="1"/>
  <c r="AC95" i="1" s="1"/>
  <c r="AD95" i="1" s="1"/>
  <c r="AE95" i="1" s="1"/>
  <c r="AF95" i="1" s="1"/>
  <c r="AG95" i="1" s="1"/>
  <c r="AH95" i="1" s="1"/>
  <c r="AI95" i="1" s="1"/>
  <c r="AJ95" i="1" s="1"/>
  <c r="AK95" i="1" s="1"/>
  <c r="AL95" i="1" s="1"/>
  <c r="AM95" i="1" s="1"/>
  <c r="AN95" i="1" s="1"/>
  <c r="AO95" i="1" s="1"/>
  <c r="AP95" i="1" s="1"/>
  <c r="AQ95" i="1" s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T97" i="1" s="1"/>
  <c r="U97" i="1" s="1"/>
  <c r="V97" i="1" s="1"/>
  <c r="W97" i="1" s="1"/>
  <c r="X97" i="1" s="1"/>
  <c r="Y97" i="1" s="1"/>
  <c r="Z97" i="1" s="1"/>
  <c r="AA97" i="1" s="1"/>
  <c r="AB97" i="1" s="1"/>
  <c r="AC97" i="1" s="1"/>
  <c r="AD97" i="1" s="1"/>
  <c r="AE97" i="1" s="1"/>
  <c r="AF97" i="1" s="1"/>
  <c r="AG97" i="1" s="1"/>
  <c r="AH97" i="1" s="1"/>
  <c r="AI97" i="1" s="1"/>
  <c r="AJ97" i="1" s="1"/>
  <c r="AK97" i="1" s="1"/>
  <c r="AL97" i="1" s="1"/>
  <c r="AM97" i="1" s="1"/>
  <c r="AN97" i="1" s="1"/>
  <c r="AO97" i="1" s="1"/>
  <c r="AP97" i="1" s="1"/>
  <c r="G7" i="9"/>
  <c r="H7" i="9" s="1"/>
  <c r="I7" i="9" s="1"/>
  <c r="H5" i="9"/>
  <c r="I5" i="9" s="1"/>
  <c r="D34" i="3"/>
  <c r="J23" i="3"/>
  <c r="J52" i="6" s="1"/>
  <c r="J54" i="6" s="1"/>
  <c r="J55" i="6" s="1"/>
  <c r="R23" i="3"/>
  <c r="R52" i="6" s="1"/>
  <c r="R54" i="6" s="1"/>
  <c r="R55" i="6" s="1"/>
  <c r="Z23" i="3"/>
  <c r="Z52" i="6" s="1"/>
  <c r="Z54" i="6" s="1"/>
  <c r="Z55" i="6" s="1"/>
  <c r="L23" i="3"/>
  <c r="L52" i="6" s="1"/>
  <c r="L54" i="6" s="1"/>
  <c r="L55" i="6" s="1"/>
  <c r="G23" i="3"/>
  <c r="G52" i="6" s="1"/>
  <c r="K23" i="3"/>
  <c r="K52" i="6" s="1"/>
  <c r="K54" i="6" s="1"/>
  <c r="K55" i="6" s="1"/>
  <c r="O23" i="3"/>
  <c r="O52" i="6" s="1"/>
  <c r="O54" i="6" s="1"/>
  <c r="O55" i="6" s="1"/>
  <c r="S23" i="3"/>
  <c r="S52" i="6" s="1"/>
  <c r="S54" i="6" s="1"/>
  <c r="S55" i="6" s="1"/>
  <c r="W23" i="3"/>
  <c r="W52" i="6" s="1"/>
  <c r="W54" i="6" s="1"/>
  <c r="W55" i="6" s="1"/>
  <c r="AA23" i="3"/>
  <c r="AA52" i="6" s="1"/>
  <c r="AA54" i="6" s="1"/>
  <c r="AA55" i="6" s="1"/>
  <c r="AE23" i="3"/>
  <c r="AE52" i="6" s="1"/>
  <c r="AE54" i="6" s="1"/>
  <c r="AE55" i="6" s="1"/>
  <c r="M23" i="3"/>
  <c r="M52" i="6" s="1"/>
  <c r="M54" i="6" s="1"/>
  <c r="M55" i="6" s="1"/>
  <c r="AC23" i="3"/>
  <c r="AC52" i="6" s="1"/>
  <c r="AC54" i="6" s="1"/>
  <c r="AC55" i="6" s="1"/>
  <c r="AG23" i="3"/>
  <c r="AG52" i="6" s="1"/>
  <c r="AG54" i="6" s="1"/>
  <c r="AG55" i="6" s="1"/>
  <c r="I11" i="3"/>
  <c r="M11" i="3"/>
  <c r="Q11" i="3"/>
  <c r="U11" i="3"/>
  <c r="Y11" i="3"/>
  <c r="AC11" i="3"/>
  <c r="AG11" i="3"/>
  <c r="AG31" i="3"/>
  <c r="G31" i="3"/>
  <c r="O31" i="3"/>
  <c r="W31" i="3"/>
  <c r="F34" i="3"/>
  <c r="J34" i="3"/>
  <c r="N34" i="3"/>
  <c r="R34" i="3"/>
  <c r="V34" i="3"/>
  <c r="Z34" i="3"/>
  <c r="AD34" i="3"/>
  <c r="C33" i="3"/>
  <c r="C19" i="3"/>
  <c r="AD23" i="3"/>
  <c r="AD52" i="6" s="1"/>
  <c r="AD54" i="6" s="1"/>
  <c r="AD55" i="6" s="1"/>
  <c r="C22" i="3"/>
  <c r="P23" i="3"/>
  <c r="P52" i="6" s="1"/>
  <c r="P54" i="6" s="1"/>
  <c r="P55" i="6" s="1"/>
  <c r="T23" i="3"/>
  <c r="T52" i="6" s="1"/>
  <c r="T54" i="6" s="1"/>
  <c r="T55" i="6" s="1"/>
  <c r="AB23" i="3"/>
  <c r="AB52" i="6" s="1"/>
  <c r="AB54" i="6" s="1"/>
  <c r="AB55" i="6" s="1"/>
  <c r="AF23" i="3"/>
  <c r="AF52" i="6" s="1"/>
  <c r="AF54" i="6" s="1"/>
  <c r="AF55" i="6" s="1"/>
  <c r="F11" i="3"/>
  <c r="J11" i="3"/>
  <c r="N11" i="3"/>
  <c r="R11" i="3"/>
  <c r="V11" i="3"/>
  <c r="Z11" i="3"/>
  <c r="AD11" i="3"/>
  <c r="F31" i="3"/>
  <c r="J31" i="3"/>
  <c r="N31" i="3"/>
  <c r="R31" i="3"/>
  <c r="V31" i="3"/>
  <c r="Z31" i="3"/>
  <c r="AD31" i="3"/>
  <c r="G11" i="9"/>
  <c r="H11" i="9" s="1"/>
  <c r="I11" i="9" s="1"/>
  <c r="G6" i="9"/>
  <c r="H6" i="9" s="1"/>
  <c r="I6" i="9" s="1"/>
  <c r="G10" i="9"/>
  <c r="H10" i="9" s="1"/>
  <c r="I10" i="9" s="1"/>
  <c r="G8" i="9"/>
  <c r="H8" i="9" s="1"/>
  <c r="I8" i="9" s="1"/>
  <c r="G9" i="9"/>
  <c r="H9" i="9" s="1"/>
  <c r="C7" i="3"/>
  <c r="D31" i="3"/>
  <c r="C29" i="3"/>
  <c r="AE31" i="3"/>
  <c r="E26" i="17"/>
  <c r="E11" i="19" s="1"/>
  <c r="F52" i="2"/>
  <c r="F5" i="19" s="1"/>
  <c r="C39" i="2"/>
  <c r="D23" i="4"/>
  <c r="D23" i="3"/>
  <c r="D52" i="6" s="1"/>
  <c r="C10" i="3"/>
  <c r="F21" i="2"/>
  <c r="F22" i="7" s="1"/>
  <c r="C8" i="2"/>
  <c r="F23" i="4"/>
  <c r="J23" i="4"/>
  <c r="N23" i="4"/>
  <c r="R23" i="4"/>
  <c r="V23" i="4"/>
  <c r="Z23" i="4"/>
  <c r="AD23" i="4"/>
  <c r="C7" i="10"/>
  <c r="F38" i="18"/>
  <c r="J38" i="18"/>
  <c r="N38" i="18"/>
  <c r="R38" i="18"/>
  <c r="V38" i="18"/>
  <c r="Z38" i="18"/>
  <c r="AD38" i="18"/>
  <c r="C31" i="18"/>
  <c r="Q27" i="30" l="1"/>
  <c r="N43" i="30"/>
  <c r="R43" i="30"/>
  <c r="L43" i="30"/>
  <c r="D27" i="30"/>
  <c r="L27" i="30"/>
  <c r="O43" i="30"/>
  <c r="T43" i="30"/>
  <c r="E27" i="30"/>
  <c r="M27" i="30"/>
  <c r="P43" i="30"/>
  <c r="R27" i="30"/>
  <c r="H27" i="30"/>
  <c r="P27" i="30"/>
  <c r="Q43" i="30"/>
  <c r="I27" i="30"/>
  <c r="M43" i="30"/>
  <c r="S27" i="30"/>
  <c r="C27" i="30"/>
  <c r="N27" i="30"/>
  <c r="O27" i="30"/>
  <c r="J27" i="30"/>
  <c r="K27" i="30"/>
  <c r="F27" i="30"/>
  <c r="G27" i="30"/>
  <c r="T27" i="30"/>
  <c r="H26" i="17"/>
  <c r="H11" i="19" s="1"/>
  <c r="I17" i="17"/>
  <c r="I24" i="17"/>
  <c r="I25" i="17"/>
  <c r="J164" i="1"/>
  <c r="J5" i="17"/>
  <c r="J14" i="17"/>
  <c r="J166" i="1"/>
  <c r="J7" i="17"/>
  <c r="J16" i="17"/>
  <c r="G5" i="6"/>
  <c r="G24" i="2"/>
  <c r="G26" i="2" s="1"/>
  <c r="I23" i="17"/>
  <c r="I8" i="17"/>
  <c r="J165" i="1"/>
  <c r="J6" i="17"/>
  <c r="J15" i="17"/>
  <c r="S7" i="6"/>
  <c r="S33" i="6" s="1"/>
  <c r="S34" i="6" s="1"/>
  <c r="AE7" i="6"/>
  <c r="AE33" i="6" s="1"/>
  <c r="AE34" i="6" s="1"/>
  <c r="M47" i="3"/>
  <c r="M6" i="19" s="1"/>
  <c r="P57" i="6"/>
  <c r="P58" i="6" s="1"/>
  <c r="AC57" i="6"/>
  <c r="AC58" i="6" s="1"/>
  <c r="W57" i="6"/>
  <c r="W58" i="6" s="1"/>
  <c r="J57" i="6"/>
  <c r="J58" i="6" s="1"/>
  <c r="I57" i="6"/>
  <c r="I58" i="6" s="1"/>
  <c r="V57" i="6"/>
  <c r="V58" i="6" s="1"/>
  <c r="Q57" i="6"/>
  <c r="Q58" i="6" s="1"/>
  <c r="T57" i="6"/>
  <c r="T58" i="6" s="1"/>
  <c r="AG57" i="6"/>
  <c r="AG58" i="6" s="1"/>
  <c r="AA57" i="6"/>
  <c r="AA58" i="6" s="1"/>
  <c r="K57" i="6"/>
  <c r="K58" i="6" s="1"/>
  <c r="R57" i="6"/>
  <c r="R58" i="6" s="1"/>
  <c r="U57" i="6"/>
  <c r="U58" i="6" s="1"/>
  <c r="AF57" i="6"/>
  <c r="AF58" i="6" s="1"/>
  <c r="M57" i="6"/>
  <c r="M58" i="6" s="1"/>
  <c r="S57" i="6"/>
  <c r="S58" i="6" s="1"/>
  <c r="L57" i="6"/>
  <c r="L58" i="6" s="1"/>
  <c r="N57" i="6"/>
  <c r="N58" i="6" s="1"/>
  <c r="AB57" i="6"/>
  <c r="AB58" i="6" s="1"/>
  <c r="AD57" i="6"/>
  <c r="AD58" i="6" s="1"/>
  <c r="AE57" i="6"/>
  <c r="AE58" i="6" s="1"/>
  <c r="O57" i="6"/>
  <c r="O58" i="6" s="1"/>
  <c r="Z57" i="6"/>
  <c r="Z58" i="6" s="1"/>
  <c r="Y57" i="6"/>
  <c r="Y58" i="6" s="1"/>
  <c r="X57" i="6"/>
  <c r="X58" i="6" s="1"/>
  <c r="AC35" i="3"/>
  <c r="AC6" i="6" s="1"/>
  <c r="AD35" i="3"/>
  <c r="AD19" i="6" s="1"/>
  <c r="M35" i="3"/>
  <c r="M6" i="6" s="1"/>
  <c r="AA35" i="3"/>
  <c r="AA19" i="6" s="1"/>
  <c r="K35" i="3"/>
  <c r="K19" i="6" s="1"/>
  <c r="K23" i="6" s="1"/>
  <c r="U35" i="3"/>
  <c r="U19" i="6" s="1"/>
  <c r="AB35" i="3"/>
  <c r="AB6" i="6" s="1"/>
  <c r="T35" i="3"/>
  <c r="T6" i="6" s="1"/>
  <c r="L35" i="3"/>
  <c r="L19" i="6" s="1"/>
  <c r="L23" i="6" s="1"/>
  <c r="W47" i="3"/>
  <c r="AD47" i="3"/>
  <c r="N47" i="3"/>
  <c r="AC47" i="3"/>
  <c r="AG47" i="3"/>
  <c r="G47" i="3"/>
  <c r="G6" i="19" s="1"/>
  <c r="Q47" i="3"/>
  <c r="X47" i="3"/>
  <c r="O47" i="3"/>
  <c r="Z47" i="3"/>
  <c r="J47" i="3"/>
  <c r="O7" i="6"/>
  <c r="O33" i="6" s="1"/>
  <c r="O34" i="6" s="1"/>
  <c r="G7" i="6"/>
  <c r="G33" i="6" s="1"/>
  <c r="K7" i="6"/>
  <c r="K33" i="6" s="1"/>
  <c r="K34" i="6" s="1"/>
  <c r="AA21" i="6"/>
  <c r="W21" i="6"/>
  <c r="Z7" i="6"/>
  <c r="Z33" i="6" s="1"/>
  <c r="Z34" i="6" s="1"/>
  <c r="Z21" i="6"/>
  <c r="AG7" i="6"/>
  <c r="AG33" i="6" s="1"/>
  <c r="AG34" i="6" s="1"/>
  <c r="AG21" i="6"/>
  <c r="Q7" i="6"/>
  <c r="Q33" i="6" s="1"/>
  <c r="Q34" i="6" s="1"/>
  <c r="Q21" i="6"/>
  <c r="F21" i="6"/>
  <c r="F7" i="6"/>
  <c r="F33" i="6" s="1"/>
  <c r="AC21" i="6"/>
  <c r="AC7" i="6"/>
  <c r="AC33" i="6" s="1"/>
  <c r="AC34" i="6" s="1"/>
  <c r="M21" i="6"/>
  <c r="M7" i="6"/>
  <c r="M33" i="6" s="1"/>
  <c r="M34" i="6" s="1"/>
  <c r="Y7" i="6"/>
  <c r="Y33" i="6" s="1"/>
  <c r="Y34" i="6" s="1"/>
  <c r="Y21" i="6"/>
  <c r="I7" i="6"/>
  <c r="I33" i="6" s="1"/>
  <c r="I34" i="6" s="1"/>
  <c r="I21" i="6"/>
  <c r="AD7" i="6"/>
  <c r="AD33" i="6" s="1"/>
  <c r="AD34" i="6" s="1"/>
  <c r="AD21" i="6"/>
  <c r="N7" i="6"/>
  <c r="N33" i="6" s="1"/>
  <c r="N34" i="6" s="1"/>
  <c r="N21" i="6"/>
  <c r="U21" i="6"/>
  <c r="U7" i="6"/>
  <c r="U33" i="6" s="1"/>
  <c r="U34" i="6" s="1"/>
  <c r="E7" i="6"/>
  <c r="E33" i="6" s="1"/>
  <c r="E21" i="6"/>
  <c r="J7" i="6"/>
  <c r="J33" i="6" s="1"/>
  <c r="J34" i="6" s="1"/>
  <c r="J21" i="6"/>
  <c r="V7" i="6"/>
  <c r="V33" i="6" s="1"/>
  <c r="V34" i="6" s="1"/>
  <c r="V21" i="6"/>
  <c r="R7" i="6"/>
  <c r="R33" i="6" s="1"/>
  <c r="R34" i="6" s="1"/>
  <c r="R21" i="6"/>
  <c r="D21" i="6"/>
  <c r="D7" i="6"/>
  <c r="F5" i="6"/>
  <c r="C5" i="6" s="1"/>
  <c r="B3" i="30" s="1"/>
  <c r="F24" i="2"/>
  <c r="E47" i="3"/>
  <c r="E6" i="19" s="1"/>
  <c r="Y47" i="3"/>
  <c r="AA47" i="3"/>
  <c r="K47" i="3"/>
  <c r="U47" i="3"/>
  <c r="H47" i="3"/>
  <c r="AB47" i="3"/>
  <c r="T47" i="3"/>
  <c r="L47" i="3"/>
  <c r="AE47" i="3"/>
  <c r="R47" i="3"/>
  <c r="I47" i="3"/>
  <c r="AG35" i="3"/>
  <c r="AG19" i="6" s="1"/>
  <c r="Z35" i="3"/>
  <c r="Z19" i="6" s="1"/>
  <c r="J35" i="3"/>
  <c r="J6" i="6" s="1"/>
  <c r="S47" i="3"/>
  <c r="AF47" i="3"/>
  <c r="P47" i="3"/>
  <c r="S35" i="3"/>
  <c r="S19" i="6" s="1"/>
  <c r="S23" i="6" s="1"/>
  <c r="V47" i="3"/>
  <c r="D43" i="3"/>
  <c r="I35" i="3"/>
  <c r="I19" i="6" s="1"/>
  <c r="O35" i="3"/>
  <c r="O19" i="6" s="1"/>
  <c r="O23" i="6" s="1"/>
  <c r="W35" i="3"/>
  <c r="W6" i="6" s="1"/>
  <c r="AE35" i="3"/>
  <c r="AE19" i="6" s="1"/>
  <c r="AE23" i="6" s="1"/>
  <c r="G35" i="3"/>
  <c r="G6" i="6" s="1"/>
  <c r="Y35" i="3"/>
  <c r="Y19" i="6" s="1"/>
  <c r="Q35" i="3"/>
  <c r="Q6" i="6" s="1"/>
  <c r="E35" i="3"/>
  <c r="E19" i="6" s="1"/>
  <c r="AF35" i="3"/>
  <c r="AF19" i="6" s="1"/>
  <c r="AF23" i="6" s="1"/>
  <c r="X35" i="3"/>
  <c r="X19" i="6" s="1"/>
  <c r="X23" i="6" s="1"/>
  <c r="P35" i="3"/>
  <c r="P6" i="6" s="1"/>
  <c r="H35" i="3"/>
  <c r="H19" i="6" s="1"/>
  <c r="C41" i="3"/>
  <c r="H55" i="6"/>
  <c r="C34" i="3"/>
  <c r="C44" i="3"/>
  <c r="D46" i="3"/>
  <c r="C46" i="3" s="1"/>
  <c r="C45" i="3"/>
  <c r="F33" i="10"/>
  <c r="Y4" i="18"/>
  <c r="X30" i="18"/>
  <c r="X43" i="18"/>
  <c r="X17" i="18"/>
  <c r="Y4" i="24"/>
  <c r="X46" i="24"/>
  <c r="X67" i="24"/>
  <c r="X25" i="24"/>
  <c r="E30" i="2"/>
  <c r="E51" i="6"/>
  <c r="E54" i="6" s="1"/>
  <c r="E35" i="6"/>
  <c r="H33" i="6"/>
  <c r="H34" i="6" s="1"/>
  <c r="D48" i="6"/>
  <c r="D32" i="6"/>
  <c r="D51" i="6"/>
  <c r="D35" i="6"/>
  <c r="C52" i="6"/>
  <c r="J76" i="24"/>
  <c r="J77" i="24"/>
  <c r="J75" i="24"/>
  <c r="J82" i="24"/>
  <c r="J47" i="18"/>
  <c r="J70" i="24"/>
  <c r="J80" i="24"/>
  <c r="J72" i="24"/>
  <c r="J190" i="1"/>
  <c r="J48" i="18"/>
  <c r="J192" i="1"/>
  <c r="J50" i="18"/>
  <c r="J191" i="1"/>
  <c r="J49" i="18"/>
  <c r="I83" i="24"/>
  <c r="I14" i="19" s="1"/>
  <c r="J73" i="24"/>
  <c r="J186" i="1"/>
  <c r="J44" i="18"/>
  <c r="J188" i="1"/>
  <c r="J46" i="18"/>
  <c r="J69" i="24"/>
  <c r="J187" i="1"/>
  <c r="J45" i="18"/>
  <c r="J71" i="24"/>
  <c r="J79" i="24"/>
  <c r="H14" i="19"/>
  <c r="J81" i="24"/>
  <c r="J74" i="24"/>
  <c r="J78" i="24"/>
  <c r="I51" i="18"/>
  <c r="I12" i="19" s="1"/>
  <c r="J68" i="24"/>
  <c r="C52" i="2"/>
  <c r="E33" i="10"/>
  <c r="C25" i="10"/>
  <c r="C26" i="10"/>
  <c r="C27" i="10"/>
  <c r="C38" i="18"/>
  <c r="C10" i="10"/>
  <c r="C9" i="10"/>
  <c r="C8" i="10"/>
  <c r="AQ97" i="1"/>
  <c r="AQ96" i="1"/>
  <c r="H13" i="9"/>
  <c r="AG8" i="6" s="1"/>
  <c r="I9" i="9"/>
  <c r="I13" i="9" s="1"/>
  <c r="AG15" i="19" s="1"/>
  <c r="C15" i="19" s="1"/>
  <c r="B29" i="30" s="1"/>
  <c r="C11" i="3"/>
  <c r="V35" i="3"/>
  <c r="C23" i="3"/>
  <c r="N35" i="3"/>
  <c r="F35" i="3"/>
  <c r="R35" i="3"/>
  <c r="D30" i="2"/>
  <c r="D35" i="3"/>
  <c r="C31" i="3"/>
  <c r="C23" i="4"/>
  <c r="C5" i="7" s="1"/>
  <c r="C21" i="2"/>
  <c r="C3" i="7" s="1"/>
  <c r="O29" i="30" l="1"/>
  <c r="R45" i="30"/>
  <c r="S45" i="30"/>
  <c r="R29" i="30"/>
  <c r="P29" i="30"/>
  <c r="D29" i="30"/>
  <c r="E29" i="30"/>
  <c r="L29" i="30"/>
  <c r="H29" i="30"/>
  <c r="M45" i="30"/>
  <c r="Q45" i="30"/>
  <c r="S29" i="30"/>
  <c r="T29" i="30"/>
  <c r="P45" i="30"/>
  <c r="M29" i="30"/>
  <c r="F29" i="30"/>
  <c r="Q29" i="30"/>
  <c r="K29" i="30"/>
  <c r="O45" i="30"/>
  <c r="L45" i="30"/>
  <c r="J29" i="30"/>
  <c r="N45" i="30"/>
  <c r="I29" i="30"/>
  <c r="G29" i="30"/>
  <c r="C29" i="30"/>
  <c r="T45" i="30"/>
  <c r="N29" i="30"/>
  <c r="O12" i="30"/>
  <c r="N12" i="30"/>
  <c r="G3" i="30"/>
  <c r="C3" i="30"/>
  <c r="F3" i="30"/>
  <c r="H3" i="30"/>
  <c r="D3" i="30"/>
  <c r="E3" i="30"/>
  <c r="Z23" i="6"/>
  <c r="J17" i="17"/>
  <c r="I26" i="17"/>
  <c r="J25" i="17"/>
  <c r="J24" i="17"/>
  <c r="G30" i="2"/>
  <c r="G22" i="7"/>
  <c r="C22" i="7" s="1"/>
  <c r="J23" i="17"/>
  <c r="J8" i="17"/>
  <c r="C8" i="6"/>
  <c r="C4" i="7"/>
  <c r="AG22" i="6"/>
  <c r="C22" i="6" s="1"/>
  <c r="K165" i="1"/>
  <c r="K6" i="17"/>
  <c r="K15" i="17"/>
  <c r="G35" i="6"/>
  <c r="G51" i="6"/>
  <c r="G54" i="6" s="1"/>
  <c r="K166" i="1"/>
  <c r="K7" i="17"/>
  <c r="K16" i="17"/>
  <c r="K164" i="1"/>
  <c r="K5" i="17"/>
  <c r="K14" i="17"/>
  <c r="Y23" i="6"/>
  <c r="C21" i="6"/>
  <c r="AA23" i="6"/>
  <c r="I23" i="6"/>
  <c r="AG23" i="6"/>
  <c r="U23" i="6"/>
  <c r="AD23" i="6"/>
  <c r="H57" i="6"/>
  <c r="H58" i="6" s="1"/>
  <c r="AC19" i="6"/>
  <c r="AC23" i="6" s="1"/>
  <c r="M19" i="6"/>
  <c r="M23" i="6" s="1"/>
  <c r="T19" i="6"/>
  <c r="T23" i="6" s="1"/>
  <c r="L6" i="6"/>
  <c r="L36" i="6" s="1"/>
  <c r="L38" i="6" s="1"/>
  <c r="L39" i="6" s="1"/>
  <c r="K6" i="6"/>
  <c r="K9" i="6" s="1"/>
  <c r="AD6" i="6"/>
  <c r="AD9" i="6" s="1"/>
  <c r="W19" i="6"/>
  <c r="W23" i="6" s="1"/>
  <c r="J19" i="6"/>
  <c r="J23" i="6" s="1"/>
  <c r="Q19" i="6"/>
  <c r="Q23" i="6" s="1"/>
  <c r="U6" i="6"/>
  <c r="U36" i="6" s="1"/>
  <c r="U38" i="6" s="1"/>
  <c r="U39" i="6" s="1"/>
  <c r="AG6" i="6"/>
  <c r="AG36" i="6" s="1"/>
  <c r="AG38" i="6" s="1"/>
  <c r="AG39" i="6" s="1"/>
  <c r="Z6" i="6"/>
  <c r="Z9" i="6" s="1"/>
  <c r="L6" i="19"/>
  <c r="U6" i="19"/>
  <c r="Q6" i="19"/>
  <c r="N6" i="19"/>
  <c r="P6" i="19"/>
  <c r="AD6" i="19"/>
  <c r="AB19" i="6"/>
  <c r="AB23" i="6" s="1"/>
  <c r="AA6" i="6"/>
  <c r="AA9" i="6" s="1"/>
  <c r="AF6" i="19"/>
  <c r="R6" i="19"/>
  <c r="AB6" i="19"/>
  <c r="AA6" i="19"/>
  <c r="O6" i="19"/>
  <c r="AG6" i="19"/>
  <c r="W6" i="19"/>
  <c r="J6" i="19"/>
  <c r="T6" i="19"/>
  <c r="K6" i="19"/>
  <c r="Z6" i="19"/>
  <c r="V6" i="19"/>
  <c r="S6" i="19"/>
  <c r="I6" i="19"/>
  <c r="AE6" i="19"/>
  <c r="H6" i="19"/>
  <c r="Y6" i="19"/>
  <c r="X6" i="19"/>
  <c r="AC6" i="19"/>
  <c r="X6" i="6"/>
  <c r="X36" i="6" s="1"/>
  <c r="X38" i="6" s="1"/>
  <c r="X39" i="6" s="1"/>
  <c r="P19" i="6"/>
  <c r="P23" i="6" s="1"/>
  <c r="N16" i="10"/>
  <c r="Y16" i="10"/>
  <c r="D33" i="6"/>
  <c r="C33" i="6" s="1"/>
  <c r="C7" i="6"/>
  <c r="F30" i="2"/>
  <c r="C30" i="2" s="1"/>
  <c r="F35" i="6"/>
  <c r="C35" i="6" s="1"/>
  <c r="F51" i="6"/>
  <c r="F54" i="6" s="1"/>
  <c r="C24" i="2"/>
  <c r="V33" i="10"/>
  <c r="Q16" i="10"/>
  <c r="G33" i="10"/>
  <c r="O16" i="10"/>
  <c r="AF16" i="10"/>
  <c r="L16" i="10"/>
  <c r="R33" i="10"/>
  <c r="R16" i="10"/>
  <c r="I16" i="10"/>
  <c r="G16" i="10"/>
  <c r="O6" i="6"/>
  <c r="O36" i="6" s="1"/>
  <c r="O38" i="6" s="1"/>
  <c r="O39" i="6" s="1"/>
  <c r="Y6" i="6"/>
  <c r="Y36" i="6" s="1"/>
  <c r="Y38" i="6" s="1"/>
  <c r="Y39" i="6" s="1"/>
  <c r="S6" i="6"/>
  <c r="S36" i="6" s="1"/>
  <c r="S38" i="6" s="1"/>
  <c r="S39" i="6" s="1"/>
  <c r="G19" i="6"/>
  <c r="AF6" i="6"/>
  <c r="AF36" i="6" s="1"/>
  <c r="AF38" i="6" s="1"/>
  <c r="AF39" i="6" s="1"/>
  <c r="I6" i="6"/>
  <c r="I36" i="6" s="1"/>
  <c r="I38" i="6" s="1"/>
  <c r="I39" i="6" s="1"/>
  <c r="D47" i="3"/>
  <c r="C43" i="3"/>
  <c r="AE6" i="6"/>
  <c r="AE9" i="6" s="1"/>
  <c r="H6" i="6"/>
  <c r="E6" i="6"/>
  <c r="M9" i="6"/>
  <c r="M36" i="6"/>
  <c r="M38" i="6" s="1"/>
  <c r="M39" i="6" s="1"/>
  <c r="R19" i="6"/>
  <c r="R23" i="6" s="1"/>
  <c r="R6" i="6"/>
  <c r="V19" i="6"/>
  <c r="V23" i="6" s="1"/>
  <c r="V6" i="6"/>
  <c r="P9" i="6"/>
  <c r="P36" i="6"/>
  <c r="P38" i="6" s="1"/>
  <c r="P39" i="6" s="1"/>
  <c r="Q9" i="6"/>
  <c r="Q36" i="6"/>
  <c r="Q38" i="6" s="1"/>
  <c r="Q39" i="6" s="1"/>
  <c r="W9" i="6"/>
  <c r="W36" i="6"/>
  <c r="W38" i="6" s="1"/>
  <c r="W39" i="6" s="1"/>
  <c r="AB9" i="6"/>
  <c r="AB36" i="6"/>
  <c r="AB38" i="6" s="1"/>
  <c r="AB39" i="6" s="1"/>
  <c r="C35" i="3"/>
  <c r="C6" i="7" s="1"/>
  <c r="D19" i="6"/>
  <c r="D6" i="6"/>
  <c r="F19" i="6"/>
  <c r="F6" i="6"/>
  <c r="J9" i="6"/>
  <c r="J36" i="6"/>
  <c r="J38" i="6" s="1"/>
  <c r="J39" i="6" s="1"/>
  <c r="AC9" i="6"/>
  <c r="AC36" i="6"/>
  <c r="AC38" i="6" s="1"/>
  <c r="AC39" i="6" s="1"/>
  <c r="N19" i="6"/>
  <c r="N23" i="6" s="1"/>
  <c r="N6" i="6"/>
  <c r="T9" i="6"/>
  <c r="T36" i="6"/>
  <c r="T38" i="6" s="1"/>
  <c r="T39" i="6" s="1"/>
  <c r="AG33" i="10"/>
  <c r="S16" i="10"/>
  <c r="U33" i="10"/>
  <c r="S33" i="10"/>
  <c r="X16" i="10"/>
  <c r="AC16" i="10"/>
  <c r="X33" i="10"/>
  <c r="AA33" i="10"/>
  <c r="AD16" i="10"/>
  <c r="W16" i="10"/>
  <c r="V16" i="10"/>
  <c r="AA16" i="10"/>
  <c r="AA37" i="10" s="1"/>
  <c r="AA7" i="19" s="1"/>
  <c r="T16" i="10"/>
  <c r="F16" i="10"/>
  <c r="F37" i="10" s="1"/>
  <c r="F7" i="19" s="1"/>
  <c r="F16" i="19" s="1"/>
  <c r="Z16" i="10"/>
  <c r="H33" i="10"/>
  <c r="P16" i="10"/>
  <c r="AG16" i="10"/>
  <c r="M33" i="10"/>
  <c r="P33" i="10"/>
  <c r="C15" i="10"/>
  <c r="C32" i="10"/>
  <c r="N33" i="10"/>
  <c r="K33" i="10"/>
  <c r="Q33" i="10"/>
  <c r="AD33" i="10"/>
  <c r="W33" i="10"/>
  <c r="T33" i="10"/>
  <c r="K16" i="10"/>
  <c r="J16" i="10"/>
  <c r="Z33" i="10"/>
  <c r="AB16" i="10"/>
  <c r="Y33" i="10"/>
  <c r="Z4" i="24"/>
  <c r="Y46" i="24"/>
  <c r="Y25" i="24"/>
  <c r="Y67" i="24"/>
  <c r="Z4" i="18"/>
  <c r="Y30" i="18"/>
  <c r="Y17" i="18"/>
  <c r="Y43" i="18"/>
  <c r="E48" i="6"/>
  <c r="E50" i="6" s="1"/>
  <c r="E55" i="6" s="1"/>
  <c r="E32" i="6"/>
  <c r="E34" i="6" s="1"/>
  <c r="G9" i="6"/>
  <c r="D54" i="6"/>
  <c r="D50" i="6"/>
  <c r="D3" i="7"/>
  <c r="G36" i="6"/>
  <c r="AE16" i="10"/>
  <c r="U16" i="10"/>
  <c r="L33" i="10"/>
  <c r="J33" i="10"/>
  <c r="H16" i="10"/>
  <c r="O33" i="10"/>
  <c r="AF33" i="10"/>
  <c r="M16" i="10"/>
  <c r="AB33" i="10"/>
  <c r="C14" i="10"/>
  <c r="J83" i="24"/>
  <c r="J14" i="19" s="1"/>
  <c r="AE33" i="10"/>
  <c r="AC33" i="10"/>
  <c r="I33" i="10"/>
  <c r="K80" i="24"/>
  <c r="K76" i="24"/>
  <c r="K68" i="24"/>
  <c r="C31" i="10"/>
  <c r="K74" i="24"/>
  <c r="K81" i="24"/>
  <c r="K79" i="24"/>
  <c r="K187" i="1"/>
  <c r="K45" i="18"/>
  <c r="J51" i="18"/>
  <c r="J12" i="19" s="1"/>
  <c r="K73" i="24"/>
  <c r="K191" i="1"/>
  <c r="K49" i="18"/>
  <c r="K72" i="24"/>
  <c r="K77" i="24"/>
  <c r="K192" i="1"/>
  <c r="K50" i="18"/>
  <c r="K75" i="24"/>
  <c r="K69" i="24"/>
  <c r="K78" i="24"/>
  <c r="K71" i="24"/>
  <c r="K188" i="1"/>
  <c r="K46" i="18"/>
  <c r="K186" i="1"/>
  <c r="K44" i="18"/>
  <c r="K190" i="1"/>
  <c r="K48" i="18"/>
  <c r="K70" i="24"/>
  <c r="K47" i="18"/>
  <c r="K82" i="24"/>
  <c r="C5" i="19"/>
  <c r="B20" i="30" s="1"/>
  <c r="C30" i="10"/>
  <c r="D33" i="10"/>
  <c r="E16" i="10"/>
  <c r="C13" i="10"/>
  <c r="C26" i="2"/>
  <c r="C28" i="2"/>
  <c r="C13" i="7" s="1"/>
  <c r="O36" i="30" l="1"/>
  <c r="O20" i="30"/>
  <c r="R20" i="30"/>
  <c r="R36" i="30"/>
  <c r="S36" i="30"/>
  <c r="E20" i="30"/>
  <c r="J20" i="30"/>
  <c r="S20" i="30"/>
  <c r="Q36" i="30"/>
  <c r="P20" i="30"/>
  <c r="T20" i="30"/>
  <c r="L20" i="30"/>
  <c r="K20" i="30"/>
  <c r="M36" i="30"/>
  <c r="D20" i="30"/>
  <c r="P36" i="30"/>
  <c r="T36" i="30"/>
  <c r="G20" i="30"/>
  <c r="H20" i="30"/>
  <c r="I20" i="30"/>
  <c r="Q20" i="30"/>
  <c r="F20" i="30"/>
  <c r="N36" i="30"/>
  <c r="C20" i="30"/>
  <c r="M20" i="30"/>
  <c r="N20" i="30"/>
  <c r="D4" i="7"/>
  <c r="B6" i="30"/>
  <c r="D5" i="7"/>
  <c r="B5" i="30"/>
  <c r="K17" i="17"/>
  <c r="I11" i="19"/>
  <c r="J26" i="17"/>
  <c r="J11" i="19" s="1"/>
  <c r="K25" i="17"/>
  <c r="K24" i="17"/>
  <c r="G48" i="6"/>
  <c r="G50" i="6" s="1"/>
  <c r="G55" i="6" s="1"/>
  <c r="G57" i="6" s="1"/>
  <c r="G58" i="6" s="1"/>
  <c r="G32" i="6"/>
  <c r="G34" i="6" s="1"/>
  <c r="K23" i="17"/>
  <c r="K8" i="17"/>
  <c r="L166" i="1"/>
  <c r="L7" i="17"/>
  <c r="L16" i="17"/>
  <c r="L164" i="1"/>
  <c r="L5" i="17"/>
  <c r="L14" i="17"/>
  <c r="L165" i="1"/>
  <c r="L6" i="17"/>
  <c r="L15" i="17"/>
  <c r="D34" i="6"/>
  <c r="V37" i="10"/>
  <c r="V7" i="19" s="1"/>
  <c r="Y37" i="10"/>
  <c r="Y7" i="19" s="1"/>
  <c r="L9" i="6"/>
  <c r="K36" i="6"/>
  <c r="K38" i="6" s="1"/>
  <c r="K39" i="6" s="1"/>
  <c r="K41" i="6" s="1"/>
  <c r="K42" i="6" s="1"/>
  <c r="AD36" i="6"/>
  <c r="AD38" i="6" s="1"/>
  <c r="AD39" i="6" s="1"/>
  <c r="AD41" i="6" s="1"/>
  <c r="AD42" i="6" s="1"/>
  <c r="AB41" i="6"/>
  <c r="AB42" i="6" s="1"/>
  <c r="W41" i="6"/>
  <c r="W42" i="6" s="1"/>
  <c r="P41" i="6"/>
  <c r="P42" i="6" s="1"/>
  <c r="AF41" i="6"/>
  <c r="AF42" i="6" s="1"/>
  <c r="O41" i="6"/>
  <c r="O42" i="6" s="1"/>
  <c r="U41" i="6"/>
  <c r="U42" i="6" s="1"/>
  <c r="T41" i="6"/>
  <c r="T42" i="6" s="1"/>
  <c r="AC41" i="6"/>
  <c r="AC42" i="6" s="1"/>
  <c r="J41" i="6"/>
  <c r="J42" i="6" s="1"/>
  <c r="L41" i="6"/>
  <c r="L42" i="6" s="1"/>
  <c r="Q41" i="6"/>
  <c r="Q42" i="6" s="1"/>
  <c r="M41" i="6"/>
  <c r="M42" i="6" s="1"/>
  <c r="S41" i="6"/>
  <c r="S42" i="6" s="1"/>
  <c r="X41" i="6"/>
  <c r="X42" i="6" s="1"/>
  <c r="E57" i="6"/>
  <c r="E58" i="6" s="1"/>
  <c r="I41" i="6"/>
  <c r="I42" i="6" s="1"/>
  <c r="Y41" i="6"/>
  <c r="Y42" i="6" s="1"/>
  <c r="AG41" i="6"/>
  <c r="AG42" i="6" s="1"/>
  <c r="AA36" i="6"/>
  <c r="AA38" i="6" s="1"/>
  <c r="AA39" i="6" s="1"/>
  <c r="X9" i="6"/>
  <c r="U9" i="6"/>
  <c r="AG9" i="6"/>
  <c r="Z36" i="6"/>
  <c r="Z38" i="6" s="1"/>
  <c r="Z39" i="6" s="1"/>
  <c r="O9" i="6"/>
  <c r="S9" i="6"/>
  <c r="AF9" i="6"/>
  <c r="Y9" i="6"/>
  <c r="AE36" i="6"/>
  <c r="AE38" i="6" s="1"/>
  <c r="AE39" i="6" s="1"/>
  <c r="I9" i="6"/>
  <c r="C19" i="6"/>
  <c r="C6" i="6"/>
  <c r="I37" i="10"/>
  <c r="I7" i="19" s="1"/>
  <c r="N37" i="10"/>
  <c r="N7" i="19" s="1"/>
  <c r="C51" i="6"/>
  <c r="F48" i="6"/>
  <c r="F32" i="6"/>
  <c r="C54" i="6"/>
  <c r="O37" i="10"/>
  <c r="O7" i="19" s="1"/>
  <c r="G37" i="10"/>
  <c r="G7" i="19" s="1"/>
  <c r="G16" i="19" s="1"/>
  <c r="AF37" i="10"/>
  <c r="AF7" i="19" s="1"/>
  <c r="L37" i="10"/>
  <c r="L7" i="19" s="1"/>
  <c r="K37" i="10"/>
  <c r="K7" i="19" s="1"/>
  <c r="Q37" i="10"/>
  <c r="Q7" i="19" s="1"/>
  <c r="R37" i="10"/>
  <c r="R7" i="19" s="1"/>
  <c r="T37" i="10"/>
  <c r="T7" i="19" s="1"/>
  <c r="AB37" i="10"/>
  <c r="AB7" i="19" s="1"/>
  <c r="X37" i="10"/>
  <c r="X7" i="19" s="1"/>
  <c r="AD37" i="10"/>
  <c r="AD7" i="19" s="1"/>
  <c r="AG37" i="10"/>
  <c r="AG7" i="19" s="1"/>
  <c r="Z37" i="10"/>
  <c r="Z7" i="19" s="1"/>
  <c r="S37" i="10"/>
  <c r="S7" i="19" s="1"/>
  <c r="D6" i="19"/>
  <c r="C47" i="3"/>
  <c r="E36" i="6"/>
  <c r="E38" i="6" s="1"/>
  <c r="E39" i="6" s="1"/>
  <c r="E42" i="6" s="1"/>
  <c r="E9" i="6"/>
  <c r="H36" i="6"/>
  <c r="H38" i="6" s="1"/>
  <c r="H39" i="6" s="1"/>
  <c r="H9" i="6"/>
  <c r="F9" i="6"/>
  <c r="F36" i="6"/>
  <c r="F38" i="6" s="1"/>
  <c r="V9" i="6"/>
  <c r="V36" i="6"/>
  <c r="V38" i="6" s="1"/>
  <c r="V39" i="6" s="1"/>
  <c r="N9" i="6"/>
  <c r="N36" i="6"/>
  <c r="N38" i="6" s="1"/>
  <c r="N39" i="6" s="1"/>
  <c r="D36" i="6"/>
  <c r="D9" i="6"/>
  <c r="R9" i="6"/>
  <c r="R36" i="6"/>
  <c r="R38" i="6" s="1"/>
  <c r="R39" i="6" s="1"/>
  <c r="U37" i="10"/>
  <c r="U7" i="19" s="1"/>
  <c r="W37" i="10"/>
  <c r="W7" i="19" s="1"/>
  <c r="AC37" i="10"/>
  <c r="AC7" i="19" s="1"/>
  <c r="H37" i="10"/>
  <c r="H7" i="19" s="1"/>
  <c r="H16" i="19" s="1"/>
  <c r="P37" i="10"/>
  <c r="P7" i="19" s="1"/>
  <c r="J37" i="10"/>
  <c r="J7" i="19" s="1"/>
  <c r="AA4" i="18"/>
  <c r="Z43" i="18"/>
  <c r="Z17" i="18"/>
  <c r="Z30" i="18"/>
  <c r="AA4" i="24"/>
  <c r="Z67" i="24"/>
  <c r="Z25" i="24"/>
  <c r="Z46" i="24"/>
  <c r="M37" i="10"/>
  <c r="M7" i="19" s="1"/>
  <c r="AE37" i="10"/>
  <c r="AE7" i="19" s="1"/>
  <c r="D55" i="6"/>
  <c r="G38" i="6"/>
  <c r="L188" i="1"/>
  <c r="L46" i="18"/>
  <c r="L69" i="24"/>
  <c r="L72" i="24"/>
  <c r="L187" i="1"/>
  <c r="L45" i="18"/>
  <c r="L81" i="24"/>
  <c r="L80" i="24"/>
  <c r="L82" i="24"/>
  <c r="L70" i="24"/>
  <c r="K51" i="18"/>
  <c r="L73" i="24"/>
  <c r="K83" i="24"/>
  <c r="K14" i="19" s="1"/>
  <c r="L76" i="24"/>
  <c r="L186" i="1"/>
  <c r="L44" i="18"/>
  <c r="L71" i="24"/>
  <c r="L78" i="24"/>
  <c r="L192" i="1"/>
  <c r="L50" i="18"/>
  <c r="L77" i="24"/>
  <c r="L79" i="24"/>
  <c r="L74" i="24"/>
  <c r="L68" i="24"/>
  <c r="L47" i="18"/>
  <c r="L190" i="1"/>
  <c r="L48" i="18"/>
  <c r="L75" i="24"/>
  <c r="L191" i="1"/>
  <c r="L49" i="18"/>
  <c r="C16" i="10"/>
  <c r="E37" i="10"/>
  <c r="E7" i="19" s="1"/>
  <c r="E16" i="19" s="1"/>
  <c r="C33" i="10"/>
  <c r="D37" i="10"/>
  <c r="M15" i="30" l="1"/>
  <c r="N15" i="30"/>
  <c r="H6" i="30"/>
  <c r="F6" i="30"/>
  <c r="D6" i="30"/>
  <c r="E6" i="30"/>
  <c r="G6" i="30"/>
  <c r="O15" i="30"/>
  <c r="C6" i="30"/>
  <c r="I16" i="19"/>
  <c r="N14" i="30"/>
  <c r="E5" i="30"/>
  <c r="H5" i="30"/>
  <c r="M14" i="30"/>
  <c r="D5" i="30"/>
  <c r="G5" i="30"/>
  <c r="F5" i="30"/>
  <c r="C5" i="30"/>
  <c r="C11" i="6"/>
  <c r="B4" i="30"/>
  <c r="L17" i="17"/>
  <c r="J16" i="19"/>
  <c r="K26" i="17"/>
  <c r="K11" i="19" s="1"/>
  <c r="G39" i="6"/>
  <c r="G41" i="6" s="1"/>
  <c r="G42" i="6" s="1"/>
  <c r="L24" i="17"/>
  <c r="M165" i="1"/>
  <c r="M6" i="17"/>
  <c r="M15" i="17"/>
  <c r="L23" i="17"/>
  <c r="L8" i="17"/>
  <c r="L25" i="17"/>
  <c r="M164" i="1"/>
  <c r="M5" i="17"/>
  <c r="M14" i="17"/>
  <c r="M166" i="1"/>
  <c r="M7" i="17"/>
  <c r="M16" i="17"/>
  <c r="C12" i="6"/>
  <c r="V41" i="6"/>
  <c r="V42" i="6" s="1"/>
  <c r="D56" i="6"/>
  <c r="E56" i="6" s="1"/>
  <c r="D57" i="6"/>
  <c r="D38" i="6"/>
  <c r="D39" i="6" s="1"/>
  <c r="D42" i="6" s="1"/>
  <c r="H41" i="6"/>
  <c r="H42" i="6" s="1"/>
  <c r="AE41" i="6"/>
  <c r="AE42" i="6" s="1"/>
  <c r="R41" i="6"/>
  <c r="R42" i="6" s="1"/>
  <c r="N41" i="6"/>
  <c r="N42" i="6" s="1"/>
  <c r="Z41" i="6"/>
  <c r="Z42" i="6" s="1"/>
  <c r="AA41" i="6"/>
  <c r="AA42" i="6" s="1"/>
  <c r="D6" i="7"/>
  <c r="D7" i="7" s="1"/>
  <c r="D8" i="7" s="1"/>
  <c r="D9" i="7" s="1"/>
  <c r="D24" i="7" s="1"/>
  <c r="C6" i="19"/>
  <c r="C9" i="6"/>
  <c r="B7" i="30" s="1"/>
  <c r="F34" i="6"/>
  <c r="C34" i="6" s="1"/>
  <c r="C32" i="6"/>
  <c r="F50" i="6"/>
  <c r="C48" i="6"/>
  <c r="C36" i="6"/>
  <c r="AB4" i="24"/>
  <c r="AA67" i="24"/>
  <c r="AA25" i="24"/>
  <c r="AA46" i="24"/>
  <c r="AB4" i="18"/>
  <c r="AA43" i="18"/>
  <c r="AA17" i="18"/>
  <c r="AA30" i="18"/>
  <c r="M190" i="1"/>
  <c r="M48" i="18"/>
  <c r="M192" i="1"/>
  <c r="M50" i="18"/>
  <c r="M73" i="24"/>
  <c r="M187" i="1"/>
  <c r="M45" i="18"/>
  <c r="M75" i="24"/>
  <c r="L83" i="24"/>
  <c r="L14" i="19" s="1"/>
  <c r="M74" i="24"/>
  <c r="M71" i="24"/>
  <c r="M76" i="24"/>
  <c r="M70" i="24"/>
  <c r="M80" i="24"/>
  <c r="M81" i="24"/>
  <c r="M69" i="24"/>
  <c r="M68" i="24"/>
  <c r="M77" i="24"/>
  <c r="M78" i="24"/>
  <c r="L51" i="18"/>
  <c r="L12" i="19" s="1"/>
  <c r="K12" i="19"/>
  <c r="M191" i="1"/>
  <c r="M49" i="18"/>
  <c r="M47" i="18"/>
  <c r="M79" i="24"/>
  <c r="M186" i="1"/>
  <c r="M44" i="18"/>
  <c r="M82" i="24"/>
  <c r="M72" i="24"/>
  <c r="M188" i="1"/>
  <c r="M46" i="18"/>
  <c r="C37" i="10"/>
  <c r="D7" i="19"/>
  <c r="C7" i="19" s="1"/>
  <c r="L26" i="17" l="1"/>
  <c r="L11" i="19" s="1"/>
  <c r="L16" i="19" s="1"/>
  <c r="B22" i="30"/>
  <c r="F4" i="30"/>
  <c r="F7" i="30" s="1"/>
  <c r="F8" i="30" s="1"/>
  <c r="C4" i="30"/>
  <c r="C7" i="30" s="1"/>
  <c r="C8" i="30" s="1"/>
  <c r="O13" i="30"/>
  <c r="H4" i="30"/>
  <c r="H7" i="30" s="1"/>
  <c r="H8" i="30" s="1"/>
  <c r="E4" i="30"/>
  <c r="E7" i="30" s="1"/>
  <c r="E8" i="30" s="1"/>
  <c r="G4" i="30"/>
  <c r="G7" i="30" s="1"/>
  <c r="G8" i="30" s="1"/>
  <c r="M13" i="30"/>
  <c r="D4" i="30"/>
  <c r="D7" i="30" s="1"/>
  <c r="D8" i="30" s="1"/>
  <c r="B12" i="30"/>
  <c r="B13" i="30"/>
  <c r="B14" i="30"/>
  <c r="B21" i="30"/>
  <c r="C22" i="19"/>
  <c r="M17" i="17"/>
  <c r="K16" i="19"/>
  <c r="M25" i="17"/>
  <c r="M24" i="17"/>
  <c r="N164" i="1"/>
  <c r="N5" i="17"/>
  <c r="N14" i="17"/>
  <c r="N166" i="1"/>
  <c r="N7" i="17"/>
  <c r="N16" i="17"/>
  <c r="N165" i="1"/>
  <c r="N6" i="17"/>
  <c r="N15" i="17"/>
  <c r="M23" i="17"/>
  <c r="M8" i="17"/>
  <c r="C38" i="6"/>
  <c r="D16" i="19"/>
  <c r="D40" i="6"/>
  <c r="E40" i="6" s="1"/>
  <c r="D58" i="6"/>
  <c r="C41" i="6"/>
  <c r="F55" i="6"/>
  <c r="C50" i="6"/>
  <c r="F39" i="6"/>
  <c r="AC4" i="24"/>
  <c r="AB46" i="24"/>
  <c r="AB67" i="24"/>
  <c r="AB25" i="24"/>
  <c r="AC4" i="18"/>
  <c r="AB30" i="18"/>
  <c r="AB43" i="18"/>
  <c r="AB17" i="18"/>
  <c r="H24" i="7"/>
  <c r="H25" i="7" s="1"/>
  <c r="H18" i="6" s="1"/>
  <c r="H23" i="6" s="1"/>
  <c r="G24" i="7"/>
  <c r="G25" i="7" s="1"/>
  <c r="G18" i="6" s="1"/>
  <c r="G23" i="6" s="1"/>
  <c r="F24" i="7"/>
  <c r="F25" i="7" s="1"/>
  <c r="F18" i="6" s="1"/>
  <c r="F23" i="6" s="1"/>
  <c r="E24" i="7"/>
  <c r="E25" i="7" s="1"/>
  <c r="E18" i="6" s="1"/>
  <c r="E23" i="6" s="1"/>
  <c r="C14" i="7"/>
  <c r="C16" i="7" s="1"/>
  <c r="D25" i="7"/>
  <c r="M51" i="18"/>
  <c r="M12" i="19" s="1"/>
  <c r="N191" i="1"/>
  <c r="N49" i="18"/>
  <c r="M83" i="24"/>
  <c r="M14" i="19" s="1"/>
  <c r="N69" i="24"/>
  <c r="N80" i="24"/>
  <c r="N76" i="24"/>
  <c r="N74" i="24"/>
  <c r="N190" i="1"/>
  <c r="N48" i="18"/>
  <c r="N72" i="24"/>
  <c r="N186" i="1"/>
  <c r="N44" i="18"/>
  <c r="N47" i="18"/>
  <c r="N78" i="24"/>
  <c r="N68" i="24"/>
  <c r="N187" i="1"/>
  <c r="N45" i="18"/>
  <c r="N81" i="24"/>
  <c r="N70" i="24"/>
  <c r="N71" i="24"/>
  <c r="N192" i="1"/>
  <c r="N50" i="18"/>
  <c r="N188" i="1"/>
  <c r="N46" i="18"/>
  <c r="N82" i="24"/>
  <c r="N79" i="24"/>
  <c r="N77" i="24"/>
  <c r="N75" i="24"/>
  <c r="N73" i="24"/>
  <c r="O14" i="30" l="1"/>
  <c r="O16" i="30" s="1"/>
  <c r="C14" i="30"/>
  <c r="N13" i="30"/>
  <c r="N16" i="30" s="1"/>
  <c r="C13" i="30"/>
  <c r="P22" i="30"/>
  <c r="S38" i="30"/>
  <c r="R38" i="30"/>
  <c r="O22" i="30"/>
  <c r="P38" i="30"/>
  <c r="E22" i="30"/>
  <c r="H22" i="30"/>
  <c r="K22" i="30"/>
  <c r="Q22" i="30"/>
  <c r="L38" i="30"/>
  <c r="O38" i="30"/>
  <c r="N22" i="30"/>
  <c r="D22" i="30"/>
  <c r="Q38" i="30"/>
  <c r="T22" i="30"/>
  <c r="T38" i="30"/>
  <c r="M22" i="30"/>
  <c r="C22" i="30"/>
  <c r="R22" i="30"/>
  <c r="I22" i="30"/>
  <c r="M38" i="30"/>
  <c r="G22" i="30"/>
  <c r="J22" i="30"/>
  <c r="F22" i="30"/>
  <c r="L22" i="30"/>
  <c r="S22" i="30"/>
  <c r="M12" i="30"/>
  <c r="M16" i="30" s="1"/>
  <c r="C12" i="30"/>
  <c r="P21" i="30"/>
  <c r="Q21" i="30"/>
  <c r="N37" i="30"/>
  <c r="R37" i="30"/>
  <c r="R21" i="30"/>
  <c r="S37" i="30"/>
  <c r="L37" i="30"/>
  <c r="K21" i="30"/>
  <c r="O21" i="30"/>
  <c r="F21" i="30"/>
  <c r="T21" i="30"/>
  <c r="P37" i="30"/>
  <c r="N21" i="30"/>
  <c r="T37" i="30"/>
  <c r="E21" i="30"/>
  <c r="L21" i="30"/>
  <c r="G21" i="30"/>
  <c r="O37" i="30"/>
  <c r="J21" i="30"/>
  <c r="Q37" i="30"/>
  <c r="C21" i="30"/>
  <c r="H21" i="30"/>
  <c r="I21" i="30"/>
  <c r="S21" i="30"/>
  <c r="D21" i="30"/>
  <c r="M21" i="30"/>
  <c r="N17" i="17"/>
  <c r="M26" i="17"/>
  <c r="N24" i="17"/>
  <c r="O166" i="1"/>
  <c r="O7" i="17"/>
  <c r="O16" i="17"/>
  <c r="O165" i="1"/>
  <c r="O6" i="17"/>
  <c r="O15" i="17"/>
  <c r="O164" i="1"/>
  <c r="O5" i="17"/>
  <c r="O14" i="17"/>
  <c r="N25" i="17"/>
  <c r="N23" i="17"/>
  <c r="N8" i="17"/>
  <c r="F40" i="6"/>
  <c r="G40" i="6" s="1"/>
  <c r="F42" i="6"/>
  <c r="C55" i="6"/>
  <c r="F57" i="6"/>
  <c r="C57" i="6" s="1"/>
  <c r="C39" i="6"/>
  <c r="F56" i="6"/>
  <c r="G56" i="6" s="1"/>
  <c r="AD4" i="18"/>
  <c r="AC30" i="18"/>
  <c r="AC43" i="18"/>
  <c r="AC17" i="18"/>
  <c r="AD4" i="24"/>
  <c r="AC46" i="24"/>
  <c r="AC67" i="24"/>
  <c r="AC25" i="24"/>
  <c r="C24" i="7"/>
  <c r="D18" i="6"/>
  <c r="D23" i="6" s="1"/>
  <c r="C25" i="7"/>
  <c r="O82" i="24"/>
  <c r="O192" i="1"/>
  <c r="O50" i="18"/>
  <c r="O187" i="1"/>
  <c r="O45" i="18"/>
  <c r="O78" i="24"/>
  <c r="O186" i="1"/>
  <c r="O44" i="18"/>
  <c r="O190" i="1"/>
  <c r="O48" i="18"/>
  <c r="O191" i="1"/>
  <c r="O49" i="18"/>
  <c r="O75" i="24"/>
  <c r="O70" i="24"/>
  <c r="N83" i="24"/>
  <c r="N14" i="19" s="1"/>
  <c r="O76" i="24"/>
  <c r="O69" i="24"/>
  <c r="O79" i="24"/>
  <c r="O188" i="1"/>
  <c r="O46" i="18"/>
  <c r="O71" i="24"/>
  <c r="O68" i="24"/>
  <c r="O47" i="18"/>
  <c r="O72" i="24"/>
  <c r="O74" i="24"/>
  <c r="O73" i="24"/>
  <c r="O77" i="24"/>
  <c r="O81" i="24"/>
  <c r="N51" i="18"/>
  <c r="N12" i="19" s="1"/>
  <c r="O80" i="24"/>
  <c r="N26" i="17" l="1"/>
  <c r="N11" i="19" s="1"/>
  <c r="N16" i="19" s="1"/>
  <c r="M11" i="19"/>
  <c r="O17" i="17"/>
  <c r="O25" i="17"/>
  <c r="O24" i="17"/>
  <c r="O23" i="17"/>
  <c r="O8" i="17"/>
  <c r="P165" i="1"/>
  <c r="P6" i="17"/>
  <c r="P15" i="17"/>
  <c r="P164" i="1"/>
  <c r="P5" i="17"/>
  <c r="P14" i="17"/>
  <c r="P166" i="1"/>
  <c r="P7" i="17"/>
  <c r="P16" i="17"/>
  <c r="F58" i="6"/>
  <c r="H40" i="6"/>
  <c r="C18" i="6"/>
  <c r="C25" i="6" s="1"/>
  <c r="AE4" i="24"/>
  <c r="AD67" i="24"/>
  <c r="AD25" i="24"/>
  <c r="AD46" i="24"/>
  <c r="AE4" i="18"/>
  <c r="AD43" i="18"/>
  <c r="AD17" i="18"/>
  <c r="AD30" i="18"/>
  <c r="H56" i="6"/>
  <c r="C23" i="6"/>
  <c r="P77" i="24"/>
  <c r="P74" i="24"/>
  <c r="P47" i="18"/>
  <c r="P70" i="24"/>
  <c r="O51" i="18"/>
  <c r="O12" i="19" s="1"/>
  <c r="O83" i="24"/>
  <c r="O14" i="19" s="1"/>
  <c r="P71" i="24"/>
  <c r="P79" i="24"/>
  <c r="P76" i="24"/>
  <c r="P191" i="1"/>
  <c r="P49" i="18"/>
  <c r="P186" i="1"/>
  <c r="P44" i="18"/>
  <c r="P187" i="1"/>
  <c r="P45" i="18"/>
  <c r="P82" i="24"/>
  <c r="P81" i="24"/>
  <c r="P73" i="24"/>
  <c r="P72" i="24"/>
  <c r="P68" i="24"/>
  <c r="P75" i="24"/>
  <c r="P80" i="24"/>
  <c r="P188" i="1"/>
  <c r="P46" i="18"/>
  <c r="P69" i="24"/>
  <c r="P190" i="1"/>
  <c r="P48" i="18"/>
  <c r="P78" i="24"/>
  <c r="P192" i="1"/>
  <c r="P50" i="18"/>
  <c r="O26" i="17" l="1"/>
  <c r="M16" i="19"/>
  <c r="P17" i="17"/>
  <c r="P25" i="17"/>
  <c r="P24" i="17"/>
  <c r="P23" i="17"/>
  <c r="P8" i="17"/>
  <c r="Q165" i="1"/>
  <c r="Q6" i="17"/>
  <c r="Q15" i="17"/>
  <c r="Q164" i="1"/>
  <c r="Q5" i="17"/>
  <c r="Q14" i="17"/>
  <c r="Q166" i="1"/>
  <c r="Q7" i="17"/>
  <c r="Q16" i="17"/>
  <c r="I40" i="6"/>
  <c r="J40" i="6" s="1"/>
  <c r="AF4" i="18"/>
  <c r="AE43" i="18"/>
  <c r="AE17" i="18"/>
  <c r="AE30" i="18"/>
  <c r="AF4" i="24"/>
  <c r="AE67" i="24"/>
  <c r="AE25" i="24"/>
  <c r="AE46" i="24"/>
  <c r="I56" i="6"/>
  <c r="C26" i="6"/>
  <c r="P51" i="18"/>
  <c r="P12" i="19" s="1"/>
  <c r="Q190" i="1"/>
  <c r="Q48" i="18"/>
  <c r="Q75" i="24"/>
  <c r="Q81" i="24"/>
  <c r="Q191" i="1"/>
  <c r="Q49" i="18"/>
  <c r="Q77" i="24"/>
  <c r="P83" i="24"/>
  <c r="P14" i="19" s="1"/>
  <c r="Q78" i="24"/>
  <c r="Q69" i="24"/>
  <c r="Q80" i="24"/>
  <c r="Q68" i="24"/>
  <c r="Q73" i="24"/>
  <c r="Q82" i="24"/>
  <c r="Q186" i="1"/>
  <c r="Q44" i="18"/>
  <c r="Q76" i="24"/>
  <c r="Q71" i="24"/>
  <c r="Q70" i="24"/>
  <c r="Q74" i="24"/>
  <c r="Q192" i="1"/>
  <c r="Q50" i="18"/>
  <c r="Q188" i="1"/>
  <c r="Q46" i="18"/>
  <c r="Q72" i="24"/>
  <c r="Q187" i="1"/>
  <c r="Q45" i="18"/>
  <c r="Q79" i="24"/>
  <c r="Q47" i="18"/>
  <c r="Q17" i="17" l="1"/>
  <c r="O11" i="19"/>
  <c r="O16" i="19" s="1"/>
  <c r="P26" i="17"/>
  <c r="P11" i="19" s="1"/>
  <c r="P16" i="19" s="1"/>
  <c r="Q23" i="17"/>
  <c r="Q8" i="17"/>
  <c r="R164" i="1"/>
  <c r="R5" i="17"/>
  <c r="R14" i="17"/>
  <c r="R166" i="1"/>
  <c r="R7" i="17"/>
  <c r="R16" i="17"/>
  <c r="R165" i="1"/>
  <c r="R6" i="17"/>
  <c r="R15" i="17"/>
  <c r="Q25" i="17"/>
  <c r="Q24" i="17"/>
  <c r="AG4" i="18"/>
  <c r="AF30" i="18"/>
  <c r="AF43" i="18"/>
  <c r="AF17" i="18"/>
  <c r="AG4" i="24"/>
  <c r="AF46" i="24"/>
  <c r="AF67" i="24"/>
  <c r="AF25" i="24"/>
  <c r="J56" i="6"/>
  <c r="K40" i="6"/>
  <c r="R79" i="24"/>
  <c r="R192" i="1"/>
  <c r="R50" i="18"/>
  <c r="R70" i="24"/>
  <c r="R76" i="24"/>
  <c r="R82" i="24"/>
  <c r="R68" i="24"/>
  <c r="R69" i="24"/>
  <c r="R191" i="1"/>
  <c r="R49" i="18"/>
  <c r="R75" i="24"/>
  <c r="Q83" i="24"/>
  <c r="Q14" i="19" s="1"/>
  <c r="R72" i="24"/>
  <c r="Q51" i="18"/>
  <c r="Q12" i="19" s="1"/>
  <c r="R77" i="24"/>
  <c r="R47" i="18"/>
  <c r="R187" i="1"/>
  <c r="R45" i="18"/>
  <c r="R188" i="1"/>
  <c r="R46" i="18"/>
  <c r="R74" i="24"/>
  <c r="R71" i="24"/>
  <c r="R186" i="1"/>
  <c r="R44" i="18"/>
  <c r="R73" i="24"/>
  <c r="R80" i="24"/>
  <c r="R78" i="24"/>
  <c r="R81" i="24"/>
  <c r="R190" i="1"/>
  <c r="R48" i="18"/>
  <c r="R17" i="17" l="1"/>
  <c r="Q26" i="17"/>
  <c r="Q11" i="19" s="1"/>
  <c r="Q16" i="19" s="1"/>
  <c r="R24" i="17"/>
  <c r="R23" i="17"/>
  <c r="R8" i="17"/>
  <c r="R25" i="17"/>
  <c r="S164" i="1"/>
  <c r="S5" i="17"/>
  <c r="S14" i="17"/>
  <c r="S166" i="1"/>
  <c r="S7" i="17"/>
  <c r="S16" i="17"/>
  <c r="S165" i="1"/>
  <c r="S6" i="17"/>
  <c r="S15" i="17"/>
  <c r="AG46" i="24"/>
  <c r="AG25" i="24"/>
  <c r="AG67" i="24"/>
  <c r="AG30" i="18"/>
  <c r="AG17" i="18"/>
  <c r="AG43" i="18"/>
  <c r="K56" i="6"/>
  <c r="L40" i="6"/>
  <c r="S190" i="1"/>
  <c r="S48" i="18"/>
  <c r="S73" i="24"/>
  <c r="S188" i="1"/>
  <c r="S46" i="18"/>
  <c r="S75" i="24"/>
  <c r="S70" i="24"/>
  <c r="S78" i="24"/>
  <c r="S71" i="24"/>
  <c r="S47" i="18"/>
  <c r="S69" i="24"/>
  <c r="S82" i="24"/>
  <c r="S79" i="24"/>
  <c r="R51" i="18"/>
  <c r="R12" i="19" s="1"/>
  <c r="S72" i="24"/>
  <c r="R83" i="24"/>
  <c r="R14" i="19" s="1"/>
  <c r="S81" i="24"/>
  <c r="S80" i="24"/>
  <c r="S186" i="1"/>
  <c r="S44" i="18"/>
  <c r="S74" i="24"/>
  <c r="S187" i="1"/>
  <c r="S45" i="18"/>
  <c r="S77" i="24"/>
  <c r="S191" i="1"/>
  <c r="S49" i="18"/>
  <c r="S68" i="24"/>
  <c r="S76" i="24"/>
  <c r="S192" i="1"/>
  <c r="S50" i="18"/>
  <c r="S17" i="17" l="1"/>
  <c r="R26" i="17"/>
  <c r="R11" i="19" s="1"/>
  <c r="R16" i="19" s="1"/>
  <c r="T164" i="1"/>
  <c r="T5" i="17"/>
  <c r="T14" i="17"/>
  <c r="S24" i="17"/>
  <c r="T166" i="1"/>
  <c r="T7" i="17"/>
  <c r="T16" i="17"/>
  <c r="S23" i="17"/>
  <c r="S8" i="17"/>
  <c r="S25" i="17"/>
  <c r="T165" i="1"/>
  <c r="T6" i="17"/>
  <c r="T15" i="17"/>
  <c r="L56" i="6"/>
  <c r="M40" i="6"/>
  <c r="S51" i="18"/>
  <c r="S12" i="19" s="1"/>
  <c r="T71" i="24"/>
  <c r="S83" i="24"/>
  <c r="S14" i="19" s="1"/>
  <c r="T82" i="24"/>
  <c r="T47" i="18"/>
  <c r="T78" i="24"/>
  <c r="T75" i="24"/>
  <c r="T73" i="24"/>
  <c r="T192" i="1"/>
  <c r="T50" i="18"/>
  <c r="T68" i="24"/>
  <c r="T77" i="24"/>
  <c r="T74" i="24"/>
  <c r="T80" i="24"/>
  <c r="T79" i="24"/>
  <c r="T69" i="24"/>
  <c r="T70" i="24"/>
  <c r="T188" i="1"/>
  <c r="T46" i="18"/>
  <c r="T190" i="1"/>
  <c r="T48" i="18"/>
  <c r="T76" i="24"/>
  <c r="T191" i="1"/>
  <c r="T49" i="18"/>
  <c r="T187" i="1"/>
  <c r="T45" i="18"/>
  <c r="T186" i="1"/>
  <c r="T44" i="18"/>
  <c r="T81" i="24"/>
  <c r="T72" i="24"/>
  <c r="S26" i="17" l="1"/>
  <c r="S11" i="19" s="1"/>
  <c r="S16" i="19" s="1"/>
  <c r="T17" i="17"/>
  <c r="T24" i="17"/>
  <c r="U165" i="1"/>
  <c r="U6" i="17"/>
  <c r="U15" i="17"/>
  <c r="T23" i="17"/>
  <c r="T8" i="17"/>
  <c r="T25" i="17"/>
  <c r="U166" i="1"/>
  <c r="U7" i="17"/>
  <c r="U16" i="17"/>
  <c r="U164" i="1"/>
  <c r="U5" i="17"/>
  <c r="U14" i="17"/>
  <c r="M56" i="6"/>
  <c r="N40" i="6"/>
  <c r="U74" i="24"/>
  <c r="U73" i="24"/>
  <c r="U78" i="24"/>
  <c r="U82" i="24"/>
  <c r="U81" i="24"/>
  <c r="U187" i="1"/>
  <c r="U45" i="18"/>
  <c r="U76" i="24"/>
  <c r="U188" i="1"/>
  <c r="U46" i="18"/>
  <c r="U69" i="24"/>
  <c r="T51" i="18"/>
  <c r="T12" i="19" s="1"/>
  <c r="U80" i="24"/>
  <c r="U77" i="24"/>
  <c r="U192" i="1"/>
  <c r="U50" i="18"/>
  <c r="U75" i="24"/>
  <c r="U47" i="18"/>
  <c r="U68" i="24"/>
  <c r="U72" i="24"/>
  <c r="U186" i="1"/>
  <c r="U44" i="18"/>
  <c r="U191" i="1"/>
  <c r="U49" i="18"/>
  <c r="U190" i="1"/>
  <c r="U48" i="18"/>
  <c r="U70" i="24"/>
  <c r="U79" i="24"/>
  <c r="T83" i="24"/>
  <c r="T14" i="19" s="1"/>
  <c r="U71" i="24"/>
  <c r="T26" i="17" l="1"/>
  <c r="T11" i="19" s="1"/>
  <c r="T16" i="19" s="1"/>
  <c r="U17" i="17"/>
  <c r="U25" i="17"/>
  <c r="U23" i="17"/>
  <c r="U8" i="17"/>
  <c r="V166" i="1"/>
  <c r="V7" i="17"/>
  <c r="V16" i="17"/>
  <c r="V164" i="1"/>
  <c r="V5" i="17"/>
  <c r="V14" i="17"/>
  <c r="U24" i="17"/>
  <c r="V165" i="1"/>
  <c r="V6" i="17"/>
  <c r="V15" i="17"/>
  <c r="N56" i="6"/>
  <c r="O40" i="6"/>
  <c r="V71" i="24"/>
  <c r="V69" i="24"/>
  <c r="V76" i="24"/>
  <c r="V81" i="24"/>
  <c r="V78" i="24"/>
  <c r="V74" i="24"/>
  <c r="V70" i="24"/>
  <c r="V191" i="1"/>
  <c r="V49" i="18"/>
  <c r="V72" i="24"/>
  <c r="V47" i="18"/>
  <c r="V192" i="1"/>
  <c r="V50" i="18"/>
  <c r="V80" i="24"/>
  <c r="U51" i="18"/>
  <c r="U12" i="19" s="1"/>
  <c r="U83" i="24"/>
  <c r="U14" i="19" s="1"/>
  <c r="V188" i="1"/>
  <c r="V46" i="18"/>
  <c r="V187" i="1"/>
  <c r="V45" i="18"/>
  <c r="V82" i="24"/>
  <c r="V73" i="24"/>
  <c r="V79" i="24"/>
  <c r="V190" i="1"/>
  <c r="V48" i="18"/>
  <c r="V186" i="1"/>
  <c r="V44" i="18"/>
  <c r="V68" i="24"/>
  <c r="V75" i="24"/>
  <c r="V77" i="24"/>
  <c r="U26" i="17" l="1"/>
  <c r="U11" i="19" s="1"/>
  <c r="U16" i="19" s="1"/>
  <c r="V17" i="17"/>
  <c r="V25" i="17"/>
  <c r="V24" i="17"/>
  <c r="V23" i="17"/>
  <c r="V8" i="17"/>
  <c r="W166" i="1"/>
  <c r="W7" i="17"/>
  <c r="W16" i="17"/>
  <c r="W165" i="1"/>
  <c r="W6" i="17"/>
  <c r="W15" i="17"/>
  <c r="W164" i="1"/>
  <c r="W5" i="17"/>
  <c r="W14" i="17"/>
  <c r="O56" i="6"/>
  <c r="P40" i="6"/>
  <c r="V51" i="18"/>
  <c r="V12" i="19" s="1"/>
  <c r="W192" i="1"/>
  <c r="W50" i="18"/>
  <c r="W72" i="24"/>
  <c r="W70" i="24"/>
  <c r="W78" i="24"/>
  <c r="W76" i="24"/>
  <c r="W71" i="24"/>
  <c r="W75" i="24"/>
  <c r="W186" i="1"/>
  <c r="W44" i="18"/>
  <c r="W79" i="24"/>
  <c r="W82" i="24"/>
  <c r="W188" i="1"/>
  <c r="W46" i="18"/>
  <c r="V83" i="24"/>
  <c r="V14" i="19" s="1"/>
  <c r="W80" i="24"/>
  <c r="W47" i="18"/>
  <c r="W191" i="1"/>
  <c r="W49" i="18"/>
  <c r="W74" i="24"/>
  <c r="W81" i="24"/>
  <c r="W69" i="24"/>
  <c r="W77" i="24"/>
  <c r="W68" i="24"/>
  <c r="W190" i="1"/>
  <c r="W48" i="18"/>
  <c r="W73" i="24"/>
  <c r="W187" i="1"/>
  <c r="W45" i="18"/>
  <c r="V26" i="17" l="1"/>
  <c r="V11" i="19" s="1"/>
  <c r="V16" i="19" s="1"/>
  <c r="W17" i="17"/>
  <c r="W24" i="17"/>
  <c r="W23" i="17"/>
  <c r="W8" i="17"/>
  <c r="X165" i="1"/>
  <c r="X6" i="17"/>
  <c r="X15" i="17"/>
  <c r="X164" i="1"/>
  <c r="X5" i="17"/>
  <c r="X14" i="17"/>
  <c r="W25" i="17"/>
  <c r="X166" i="1"/>
  <c r="X7" i="17"/>
  <c r="X16" i="17"/>
  <c r="P56" i="6"/>
  <c r="Q40" i="6"/>
  <c r="W51" i="18"/>
  <c r="W12" i="19" s="1"/>
  <c r="X187" i="1"/>
  <c r="X45" i="18"/>
  <c r="X190" i="1"/>
  <c r="X48" i="18"/>
  <c r="X77" i="24"/>
  <c r="X81" i="24"/>
  <c r="X191" i="1"/>
  <c r="X49" i="18"/>
  <c r="X80" i="24"/>
  <c r="W83" i="24"/>
  <c r="W14" i="19" s="1"/>
  <c r="X82" i="24"/>
  <c r="X186" i="1"/>
  <c r="X44" i="18"/>
  <c r="X71" i="24"/>
  <c r="X78" i="24"/>
  <c r="X72" i="24"/>
  <c r="X73" i="24"/>
  <c r="X68" i="24"/>
  <c r="X69" i="24"/>
  <c r="X74" i="24"/>
  <c r="X47" i="18"/>
  <c r="X188" i="1"/>
  <c r="X46" i="18"/>
  <c r="X79" i="24"/>
  <c r="X75" i="24"/>
  <c r="X76" i="24"/>
  <c r="X70" i="24"/>
  <c r="X192" i="1"/>
  <c r="X50" i="18"/>
  <c r="X17" i="17" l="1"/>
  <c r="W26" i="17"/>
  <c r="W11" i="19" s="1"/>
  <c r="W16" i="19" s="1"/>
  <c r="X24" i="17"/>
  <c r="X25" i="17"/>
  <c r="X23" i="17"/>
  <c r="X8" i="17"/>
  <c r="Y165" i="1"/>
  <c r="Y6" i="17"/>
  <c r="Y15" i="17"/>
  <c r="Y166" i="1"/>
  <c r="Y7" i="17"/>
  <c r="Y16" i="17"/>
  <c r="Y164" i="1"/>
  <c r="Y5" i="17"/>
  <c r="Y14" i="17"/>
  <c r="Q56" i="6"/>
  <c r="R40" i="6"/>
  <c r="X83" i="24"/>
  <c r="X14" i="19" s="1"/>
  <c r="Y70" i="24"/>
  <c r="Y75" i="24"/>
  <c r="Y188" i="1"/>
  <c r="Y46" i="18"/>
  <c r="Y74" i="24"/>
  <c r="Y68" i="24"/>
  <c r="Y72" i="24"/>
  <c r="Y71" i="24"/>
  <c r="Y82" i="24"/>
  <c r="Y80" i="24"/>
  <c r="Y81" i="24"/>
  <c r="Y190" i="1"/>
  <c r="Y48" i="18"/>
  <c r="X51" i="18"/>
  <c r="X12" i="19" s="1"/>
  <c r="Y192" i="1"/>
  <c r="Y50" i="18"/>
  <c r="Y76" i="24"/>
  <c r="Y79" i="24"/>
  <c r="Y47" i="18"/>
  <c r="Y69" i="24"/>
  <c r="Y73" i="24"/>
  <c r="Y78" i="24"/>
  <c r="Y186" i="1"/>
  <c r="Y44" i="18"/>
  <c r="Y191" i="1"/>
  <c r="Y49" i="18"/>
  <c r="Y77" i="24"/>
  <c r="Y187" i="1"/>
  <c r="Y45" i="18"/>
  <c r="Y17" i="17" l="1"/>
  <c r="X26" i="17"/>
  <c r="X11" i="19" s="1"/>
  <c r="X16" i="19" s="1"/>
  <c r="Y24" i="17"/>
  <c r="Y23" i="17"/>
  <c r="Y8" i="17"/>
  <c r="Z166" i="1"/>
  <c r="Z7" i="17"/>
  <c r="Z16" i="17"/>
  <c r="Z164" i="1"/>
  <c r="Z5" i="17"/>
  <c r="Z14" i="17"/>
  <c r="Y25" i="17"/>
  <c r="Z165" i="1"/>
  <c r="Z6" i="17"/>
  <c r="Z15" i="17"/>
  <c r="R56" i="6"/>
  <c r="S40" i="6"/>
  <c r="Z80" i="24"/>
  <c r="Z68" i="24"/>
  <c r="Z70" i="24"/>
  <c r="Z187" i="1"/>
  <c r="Z45" i="18"/>
  <c r="Z78" i="24"/>
  <c r="Z69" i="24"/>
  <c r="Z79" i="24"/>
  <c r="Y51" i="18"/>
  <c r="Y12" i="19" s="1"/>
  <c r="Z81" i="24"/>
  <c r="Z82" i="24"/>
  <c r="Z72" i="24"/>
  <c r="Z74" i="24"/>
  <c r="Z75" i="24"/>
  <c r="Z77" i="24"/>
  <c r="Z186" i="1"/>
  <c r="Z44" i="18"/>
  <c r="Z73" i="24"/>
  <c r="Z47" i="18"/>
  <c r="Z76" i="24"/>
  <c r="Y83" i="24"/>
  <c r="Y14" i="19" s="1"/>
  <c r="Z190" i="1"/>
  <c r="Z48" i="18"/>
  <c r="Z71" i="24"/>
  <c r="Z188" i="1"/>
  <c r="Z46" i="18"/>
  <c r="Z191" i="1"/>
  <c r="Z49" i="18"/>
  <c r="Z192" i="1"/>
  <c r="Z50" i="18"/>
  <c r="Z17" i="17" l="1"/>
  <c r="Y26" i="17"/>
  <c r="Y11" i="19" s="1"/>
  <c r="Y16" i="19" s="1"/>
  <c r="Z25" i="17"/>
  <c r="Z24" i="17"/>
  <c r="AA166" i="1"/>
  <c r="AA7" i="17"/>
  <c r="AA16" i="17"/>
  <c r="AA165" i="1"/>
  <c r="AA6" i="17"/>
  <c r="AA15" i="17"/>
  <c r="AA164" i="1"/>
  <c r="AA5" i="17"/>
  <c r="AA14" i="17"/>
  <c r="Z23" i="17"/>
  <c r="Z8" i="17"/>
  <c r="S56" i="6"/>
  <c r="T40" i="6"/>
  <c r="AA188" i="1"/>
  <c r="AA46" i="18"/>
  <c r="Z51" i="18"/>
  <c r="Z12" i="19" s="1"/>
  <c r="AA186" i="1"/>
  <c r="AA44" i="18"/>
  <c r="AA75" i="24"/>
  <c r="AA72" i="24"/>
  <c r="AA81" i="24"/>
  <c r="AA79" i="24"/>
  <c r="AA78" i="24"/>
  <c r="AA70" i="24"/>
  <c r="AA80" i="24"/>
  <c r="AA191" i="1"/>
  <c r="AA49" i="18"/>
  <c r="AA71" i="24"/>
  <c r="Z83" i="24"/>
  <c r="Z14" i="19" s="1"/>
  <c r="AA76" i="24"/>
  <c r="AA73" i="24"/>
  <c r="AA77" i="24"/>
  <c r="AA74" i="24"/>
  <c r="AA82" i="24"/>
  <c r="AA69" i="24"/>
  <c r="AA187" i="1"/>
  <c r="AA45" i="18"/>
  <c r="AA68" i="24"/>
  <c r="AA192" i="1"/>
  <c r="AA50" i="18"/>
  <c r="AA190" i="1"/>
  <c r="AA48" i="18"/>
  <c r="AA47" i="18"/>
  <c r="Z26" i="17" l="1"/>
  <c r="Z11" i="19" s="1"/>
  <c r="Z16" i="19" s="1"/>
  <c r="AA17" i="17"/>
  <c r="AA24" i="17"/>
  <c r="AB164" i="1"/>
  <c r="AB5" i="17"/>
  <c r="AB14" i="17"/>
  <c r="AA25" i="17"/>
  <c r="AB166" i="1"/>
  <c r="AB7" i="17"/>
  <c r="AB16" i="17"/>
  <c r="AA23" i="17"/>
  <c r="AA26" i="17" s="1"/>
  <c r="AA11" i="19" s="1"/>
  <c r="AA8" i="17"/>
  <c r="AB165" i="1"/>
  <c r="AB6" i="17"/>
  <c r="AB15" i="17"/>
  <c r="T56" i="6"/>
  <c r="U40" i="6"/>
  <c r="AB190" i="1"/>
  <c r="AB48" i="18"/>
  <c r="AB69" i="24"/>
  <c r="AB191" i="1"/>
  <c r="AB49" i="18"/>
  <c r="AB79" i="24"/>
  <c r="AB186" i="1"/>
  <c r="AB44" i="18"/>
  <c r="AB74" i="24"/>
  <c r="AB73" i="24"/>
  <c r="AB47" i="18"/>
  <c r="AB192" i="1"/>
  <c r="AB50" i="18"/>
  <c r="AB187" i="1"/>
  <c r="AB45" i="18"/>
  <c r="AB71" i="24"/>
  <c r="AB80" i="24"/>
  <c r="AB78" i="24"/>
  <c r="AB81" i="24"/>
  <c r="AB75" i="24"/>
  <c r="AB68" i="24"/>
  <c r="AB70" i="24"/>
  <c r="AB72" i="24"/>
  <c r="AA83" i="24"/>
  <c r="AA14" i="19" s="1"/>
  <c r="AB82" i="24"/>
  <c r="AB77" i="24"/>
  <c r="AB76" i="24"/>
  <c r="AA51" i="18"/>
  <c r="AA12" i="19" s="1"/>
  <c r="AB188" i="1"/>
  <c r="AB46" i="18"/>
  <c r="AB17" i="17" l="1"/>
  <c r="AB25" i="17"/>
  <c r="AB24" i="17"/>
  <c r="AC165" i="1"/>
  <c r="AC6" i="17"/>
  <c r="AC15" i="17"/>
  <c r="AB23" i="17"/>
  <c r="AB26" i="17" s="1"/>
  <c r="AB11" i="19" s="1"/>
  <c r="AB8" i="17"/>
  <c r="AC166" i="1"/>
  <c r="AC7" i="17"/>
  <c r="AC16" i="17"/>
  <c r="AC164" i="1"/>
  <c r="AC5" i="17"/>
  <c r="AC14" i="17"/>
  <c r="AA16" i="19"/>
  <c r="U56" i="6"/>
  <c r="V40" i="6"/>
  <c r="AC77" i="24"/>
  <c r="AB83" i="24"/>
  <c r="AB14" i="19" s="1"/>
  <c r="AC73" i="24"/>
  <c r="AC186" i="1"/>
  <c r="AC44" i="18"/>
  <c r="AC191" i="1"/>
  <c r="AC49" i="18"/>
  <c r="AC190" i="1"/>
  <c r="AC48" i="18"/>
  <c r="AC72" i="24"/>
  <c r="AC68" i="24"/>
  <c r="AC81" i="24"/>
  <c r="AC80" i="24"/>
  <c r="AC187" i="1"/>
  <c r="AC45" i="18"/>
  <c r="AC47" i="18"/>
  <c r="AC76" i="24"/>
  <c r="AC82" i="24"/>
  <c r="AC74" i="24"/>
  <c r="AC79" i="24"/>
  <c r="AC69" i="24"/>
  <c r="AC188" i="1"/>
  <c r="AC46" i="18"/>
  <c r="AC70" i="24"/>
  <c r="AC75" i="24"/>
  <c r="AC78" i="24"/>
  <c r="AC71" i="24"/>
  <c r="AC192" i="1"/>
  <c r="AC50" i="18"/>
  <c r="AB51" i="18"/>
  <c r="AB12" i="19" s="1"/>
  <c r="AC17" i="17" l="1"/>
  <c r="AC23" i="17"/>
  <c r="AC8" i="17"/>
  <c r="AD166" i="1"/>
  <c r="AD7" i="17"/>
  <c r="AD16" i="17"/>
  <c r="AC24" i="17"/>
  <c r="AC25" i="17"/>
  <c r="AD164" i="1"/>
  <c r="AD5" i="17"/>
  <c r="AD14" i="17"/>
  <c r="AD165" i="1"/>
  <c r="AD6" i="17"/>
  <c r="AD15" i="17"/>
  <c r="AB16" i="19"/>
  <c r="V56" i="6"/>
  <c r="W40" i="6"/>
  <c r="AD192" i="1"/>
  <c r="AD50" i="18"/>
  <c r="AD70" i="24"/>
  <c r="AD74" i="24"/>
  <c r="AD76" i="24"/>
  <c r="AD81" i="24"/>
  <c r="AD191" i="1"/>
  <c r="AD49" i="18"/>
  <c r="AC83" i="24"/>
  <c r="AC14" i="19" s="1"/>
  <c r="AC51" i="18"/>
  <c r="AC12" i="19" s="1"/>
  <c r="AD71" i="24"/>
  <c r="AD75" i="24"/>
  <c r="AD188" i="1"/>
  <c r="AD46" i="18"/>
  <c r="AD79" i="24"/>
  <c r="AD82" i="24"/>
  <c r="AD47" i="18"/>
  <c r="AD80" i="24"/>
  <c r="AD68" i="24"/>
  <c r="AD190" i="1"/>
  <c r="AD48" i="18"/>
  <c r="AD186" i="1"/>
  <c r="AD44" i="18"/>
  <c r="AD78" i="24"/>
  <c r="AD69" i="24"/>
  <c r="AD187" i="1"/>
  <c r="AD45" i="18"/>
  <c r="AD72" i="24"/>
  <c r="AD73" i="24"/>
  <c r="AD77" i="24"/>
  <c r="AD17" i="17" l="1"/>
  <c r="AC26" i="17"/>
  <c r="AC11" i="19" s="1"/>
  <c r="AC16" i="19" s="1"/>
  <c r="AD24" i="17"/>
  <c r="AE164" i="1"/>
  <c r="AE5" i="17"/>
  <c r="AE14" i="17"/>
  <c r="AD25" i="17"/>
  <c r="AE165" i="1"/>
  <c r="AE6" i="17"/>
  <c r="AE15" i="17"/>
  <c r="AE166" i="1"/>
  <c r="AE7" i="17"/>
  <c r="AE16" i="17"/>
  <c r="AD23" i="17"/>
  <c r="AD8" i="17"/>
  <c r="W56" i="6"/>
  <c r="X40" i="6"/>
  <c r="AE77" i="24"/>
  <c r="AE73" i="24"/>
  <c r="AE187" i="1"/>
  <c r="AE45" i="18"/>
  <c r="AE78" i="24"/>
  <c r="AE190" i="1"/>
  <c r="AE48" i="18"/>
  <c r="AE80" i="24"/>
  <c r="AE82" i="24"/>
  <c r="AE188" i="1"/>
  <c r="AE46" i="18"/>
  <c r="AE71" i="24"/>
  <c r="AD51" i="18"/>
  <c r="AD12" i="19" s="1"/>
  <c r="AD83" i="24"/>
  <c r="AD14" i="19" s="1"/>
  <c r="AE191" i="1"/>
  <c r="AE49" i="18"/>
  <c r="AE76" i="24"/>
  <c r="AE70" i="24"/>
  <c r="AE72" i="24"/>
  <c r="AE69" i="24"/>
  <c r="AE186" i="1"/>
  <c r="AE44" i="18"/>
  <c r="AE68" i="24"/>
  <c r="AE47" i="18"/>
  <c r="AE79" i="24"/>
  <c r="AE75" i="24"/>
  <c r="AE81" i="24"/>
  <c r="AE74" i="24"/>
  <c r="AE192" i="1"/>
  <c r="AE50" i="18"/>
  <c r="AD26" i="17" l="1"/>
  <c r="AD11" i="19" s="1"/>
  <c r="AD16" i="19" s="1"/>
  <c r="AE17" i="17"/>
  <c r="AE25" i="17"/>
  <c r="AF165" i="1"/>
  <c r="AF6" i="17"/>
  <c r="AF15" i="17"/>
  <c r="AF166" i="1"/>
  <c r="AF7" i="17"/>
  <c r="AF16" i="17"/>
  <c r="AF164" i="1"/>
  <c r="AF5" i="17"/>
  <c r="AF14" i="17"/>
  <c r="AE24" i="17"/>
  <c r="AE23" i="17"/>
  <c r="AE8" i="17"/>
  <c r="X56" i="6"/>
  <c r="Y40" i="6"/>
  <c r="AE83" i="24"/>
  <c r="AE14" i="19" s="1"/>
  <c r="AF192" i="1"/>
  <c r="AF50" i="18"/>
  <c r="AF81" i="24"/>
  <c r="AF68" i="24"/>
  <c r="AF69" i="24"/>
  <c r="AF70" i="24"/>
  <c r="AF191" i="1"/>
  <c r="AF49" i="18"/>
  <c r="AF71" i="24"/>
  <c r="AF82" i="24"/>
  <c r="AF190" i="1"/>
  <c r="AF48" i="18"/>
  <c r="AF187" i="1"/>
  <c r="AF45" i="18"/>
  <c r="AF77" i="24"/>
  <c r="AE51" i="18"/>
  <c r="AE12" i="19" s="1"/>
  <c r="AF74" i="24"/>
  <c r="AF75" i="24"/>
  <c r="AF47" i="18"/>
  <c r="AF186" i="1"/>
  <c r="AF44" i="18"/>
  <c r="AF72" i="24"/>
  <c r="AF76" i="24"/>
  <c r="AF188" i="1"/>
  <c r="AF46" i="18"/>
  <c r="AF80" i="24"/>
  <c r="AF78" i="24"/>
  <c r="AF73" i="24"/>
  <c r="AF79" i="24"/>
  <c r="AE26" i="17" l="1"/>
  <c r="AE11" i="19" s="1"/>
  <c r="AE16" i="19" s="1"/>
  <c r="AF17" i="17"/>
  <c r="AF25" i="17"/>
  <c r="AF23" i="17"/>
  <c r="AF8" i="17"/>
  <c r="AG166" i="1"/>
  <c r="AH166" i="1" s="1"/>
  <c r="AI166" i="1" s="1"/>
  <c r="AJ166" i="1" s="1"/>
  <c r="AK166" i="1" s="1"/>
  <c r="AL166" i="1" s="1"/>
  <c r="AM166" i="1" s="1"/>
  <c r="AN166" i="1" s="1"/>
  <c r="AO166" i="1" s="1"/>
  <c r="AP166" i="1" s="1"/>
  <c r="AQ166" i="1" s="1"/>
  <c r="AG7" i="17"/>
  <c r="C7" i="17" s="1"/>
  <c r="AG16" i="17"/>
  <c r="C16" i="17" s="1"/>
  <c r="AG164" i="1"/>
  <c r="AH164" i="1" s="1"/>
  <c r="AI164" i="1" s="1"/>
  <c r="AJ164" i="1" s="1"/>
  <c r="AK164" i="1" s="1"/>
  <c r="AL164" i="1" s="1"/>
  <c r="AM164" i="1" s="1"/>
  <c r="AN164" i="1" s="1"/>
  <c r="AO164" i="1" s="1"/>
  <c r="AP164" i="1" s="1"/>
  <c r="AQ164" i="1" s="1"/>
  <c r="AG5" i="17"/>
  <c r="C5" i="17" s="1"/>
  <c r="AG14" i="17"/>
  <c r="AF24" i="17"/>
  <c r="AG165" i="1"/>
  <c r="AH165" i="1" s="1"/>
  <c r="AI165" i="1" s="1"/>
  <c r="AJ165" i="1" s="1"/>
  <c r="AK165" i="1" s="1"/>
  <c r="AL165" i="1" s="1"/>
  <c r="AM165" i="1" s="1"/>
  <c r="AN165" i="1" s="1"/>
  <c r="AO165" i="1" s="1"/>
  <c r="AP165" i="1" s="1"/>
  <c r="AQ165" i="1" s="1"/>
  <c r="AG6" i="17"/>
  <c r="C6" i="17" s="1"/>
  <c r="AG15" i="17"/>
  <c r="C15" i="17" s="1"/>
  <c r="Y56" i="6"/>
  <c r="Z40" i="6"/>
  <c r="AQ231" i="1"/>
  <c r="AG79" i="24"/>
  <c r="C79" i="24" s="1"/>
  <c r="AG188" i="1"/>
  <c r="AH188" i="1" s="1"/>
  <c r="AI188" i="1" s="1"/>
  <c r="AJ188" i="1" s="1"/>
  <c r="AK188" i="1" s="1"/>
  <c r="AL188" i="1" s="1"/>
  <c r="AM188" i="1" s="1"/>
  <c r="AN188" i="1" s="1"/>
  <c r="AO188" i="1" s="1"/>
  <c r="AP188" i="1" s="1"/>
  <c r="AQ188" i="1" s="1"/>
  <c r="AG46" i="18"/>
  <c r="C46" i="18" s="1"/>
  <c r="AQ229" i="1"/>
  <c r="AG77" i="24"/>
  <c r="C77" i="24" s="1"/>
  <c r="AG190" i="1"/>
  <c r="AH190" i="1" s="1"/>
  <c r="AI190" i="1" s="1"/>
  <c r="AJ190" i="1" s="1"/>
  <c r="AK190" i="1" s="1"/>
  <c r="AL190" i="1" s="1"/>
  <c r="AM190" i="1" s="1"/>
  <c r="AN190" i="1" s="1"/>
  <c r="AO190" i="1" s="1"/>
  <c r="AP190" i="1" s="1"/>
  <c r="AQ190" i="1" s="1"/>
  <c r="AG48" i="18"/>
  <c r="C48" i="18" s="1"/>
  <c r="AQ222" i="1"/>
  <c r="AG70" i="24"/>
  <c r="C70" i="24" s="1"/>
  <c r="AQ220" i="1"/>
  <c r="AG68" i="24"/>
  <c r="AG192" i="1"/>
  <c r="AH192" i="1" s="1"/>
  <c r="AI192" i="1" s="1"/>
  <c r="AJ192" i="1" s="1"/>
  <c r="AK192" i="1" s="1"/>
  <c r="AL192" i="1" s="1"/>
  <c r="AM192" i="1" s="1"/>
  <c r="AN192" i="1" s="1"/>
  <c r="AO192" i="1" s="1"/>
  <c r="AP192" i="1" s="1"/>
  <c r="AQ192" i="1" s="1"/>
  <c r="AG50" i="18"/>
  <c r="C50" i="18" s="1"/>
  <c r="AQ224" i="1"/>
  <c r="AG72" i="24"/>
  <c r="C72" i="24" s="1"/>
  <c r="AQ189" i="1"/>
  <c r="AG47" i="18"/>
  <c r="C47" i="18" s="1"/>
  <c r="AQ226" i="1"/>
  <c r="AG74" i="24"/>
  <c r="C74" i="24" s="1"/>
  <c r="AQ225" i="1"/>
  <c r="AG73" i="24"/>
  <c r="C73" i="24" s="1"/>
  <c r="AQ232" i="1"/>
  <c r="AG80" i="24"/>
  <c r="C80" i="24" s="1"/>
  <c r="AF51" i="18"/>
  <c r="AF12" i="19" s="1"/>
  <c r="AG187" i="1"/>
  <c r="AH187" i="1" s="1"/>
  <c r="AI187" i="1" s="1"/>
  <c r="AJ187" i="1" s="1"/>
  <c r="AK187" i="1" s="1"/>
  <c r="AL187" i="1" s="1"/>
  <c r="AM187" i="1" s="1"/>
  <c r="AN187" i="1" s="1"/>
  <c r="AO187" i="1" s="1"/>
  <c r="AP187" i="1" s="1"/>
  <c r="AQ187" i="1" s="1"/>
  <c r="AG45" i="18"/>
  <c r="C45" i="18" s="1"/>
  <c r="AQ234" i="1"/>
  <c r="AG82" i="24"/>
  <c r="C82" i="24" s="1"/>
  <c r="AG191" i="1"/>
  <c r="AH191" i="1" s="1"/>
  <c r="AI191" i="1" s="1"/>
  <c r="AJ191" i="1" s="1"/>
  <c r="AK191" i="1" s="1"/>
  <c r="AL191" i="1" s="1"/>
  <c r="AM191" i="1" s="1"/>
  <c r="AN191" i="1" s="1"/>
  <c r="AO191" i="1" s="1"/>
  <c r="AP191" i="1" s="1"/>
  <c r="AQ191" i="1" s="1"/>
  <c r="AG49" i="18"/>
  <c r="C49" i="18" s="1"/>
  <c r="AQ221" i="1"/>
  <c r="AG69" i="24"/>
  <c r="C69" i="24" s="1"/>
  <c r="AQ233" i="1"/>
  <c r="AG81" i="24"/>
  <c r="C81" i="24" s="1"/>
  <c r="AQ228" i="1"/>
  <c r="AG76" i="24"/>
  <c r="C76" i="24" s="1"/>
  <c r="AG186" i="1"/>
  <c r="AH186" i="1" s="1"/>
  <c r="AI186" i="1" s="1"/>
  <c r="AJ186" i="1" s="1"/>
  <c r="AK186" i="1" s="1"/>
  <c r="AL186" i="1" s="1"/>
  <c r="AM186" i="1" s="1"/>
  <c r="AN186" i="1" s="1"/>
  <c r="AO186" i="1" s="1"/>
  <c r="AP186" i="1" s="1"/>
  <c r="AQ186" i="1" s="1"/>
  <c r="AG44" i="18"/>
  <c r="AQ227" i="1"/>
  <c r="AG75" i="24"/>
  <c r="C75" i="24" s="1"/>
  <c r="AF83" i="24"/>
  <c r="AF14" i="19" s="1"/>
  <c r="AQ230" i="1"/>
  <c r="AG78" i="24"/>
  <c r="C78" i="24" s="1"/>
  <c r="AQ223" i="1"/>
  <c r="AG71" i="24"/>
  <c r="C71" i="24" s="1"/>
  <c r="AF26" i="17" l="1"/>
  <c r="AF11" i="19" s="1"/>
  <c r="AF16" i="19" s="1"/>
  <c r="AG17" i="17"/>
  <c r="C17" i="17" s="1"/>
  <c r="C14" i="17"/>
  <c r="AG24" i="17"/>
  <c r="C24" i="17" s="1"/>
  <c r="AG25" i="17"/>
  <c r="C25" i="17" s="1"/>
  <c r="AG23" i="17"/>
  <c r="AG8" i="17"/>
  <c r="C8" i="17" s="1"/>
  <c r="Z56" i="6"/>
  <c r="AA40" i="6"/>
  <c r="AG51" i="18"/>
  <c r="C44" i="18"/>
  <c r="AG83" i="24"/>
  <c r="C68" i="24"/>
  <c r="AG26" i="17" l="1"/>
  <c r="C23" i="17"/>
  <c r="AA56" i="6"/>
  <c r="AB40" i="6"/>
  <c r="AG12" i="19"/>
  <c r="C51" i="18"/>
  <c r="AG14" i="19"/>
  <c r="C14" i="19" s="1"/>
  <c r="C83" i="24"/>
  <c r="B28" i="30" l="1"/>
  <c r="AG11" i="19"/>
  <c r="C11" i="19" s="1"/>
  <c r="C26" i="17"/>
  <c r="AB56" i="6"/>
  <c r="AC40" i="6"/>
  <c r="C12" i="19"/>
  <c r="C23" i="19" l="1"/>
  <c r="B26" i="30"/>
  <c r="B25" i="30"/>
  <c r="AG16" i="19"/>
  <c r="C16" i="19" s="1"/>
  <c r="B30" i="30" s="1"/>
  <c r="B44" i="30" s="1"/>
  <c r="J28" i="30"/>
  <c r="R44" i="30"/>
  <c r="R28" i="30"/>
  <c r="K28" i="30"/>
  <c r="S44" i="30"/>
  <c r="P28" i="30"/>
  <c r="S28" i="30"/>
  <c r="M44" i="30"/>
  <c r="T28" i="30"/>
  <c r="L44" i="30"/>
  <c r="O44" i="30"/>
  <c r="Q28" i="30"/>
  <c r="M28" i="30"/>
  <c r="G28" i="30"/>
  <c r="C28" i="30"/>
  <c r="O28" i="30"/>
  <c r="N44" i="30"/>
  <c r="F28" i="30"/>
  <c r="D28" i="30"/>
  <c r="L28" i="30"/>
  <c r="P44" i="30"/>
  <c r="H28" i="30"/>
  <c r="I28" i="30"/>
  <c r="Q44" i="30"/>
  <c r="N28" i="30"/>
  <c r="E28" i="30"/>
  <c r="C20" i="19"/>
  <c r="C18" i="19"/>
  <c r="AC56" i="6"/>
  <c r="AD40" i="6"/>
  <c r="C19" i="19" l="1"/>
  <c r="C44" i="30"/>
  <c r="T44" i="30"/>
  <c r="Q25" i="30"/>
  <c r="B41" i="30"/>
  <c r="K25" i="30"/>
  <c r="E25" i="30"/>
  <c r="R41" i="30"/>
  <c r="R25" i="30"/>
  <c r="T41" i="30"/>
  <c r="J25" i="30"/>
  <c r="C25" i="30"/>
  <c r="S41" i="30"/>
  <c r="P25" i="30"/>
  <c r="O41" i="30"/>
  <c r="S25" i="30"/>
  <c r="I25" i="30"/>
  <c r="O25" i="30"/>
  <c r="N41" i="30"/>
  <c r="N25" i="30"/>
  <c r="F25" i="30"/>
  <c r="M41" i="30"/>
  <c r="D25" i="30"/>
  <c r="M25" i="30"/>
  <c r="T25" i="30"/>
  <c r="P41" i="30"/>
  <c r="G25" i="30"/>
  <c r="L25" i="30"/>
  <c r="H25" i="30"/>
  <c r="L41" i="30"/>
  <c r="B36" i="30"/>
  <c r="B40" i="30"/>
  <c r="B39" i="30"/>
  <c r="B43" i="30"/>
  <c r="B38" i="30"/>
  <c r="B37" i="30"/>
  <c r="E26" i="30"/>
  <c r="N42" i="30"/>
  <c r="S42" i="30"/>
  <c r="O26" i="30"/>
  <c r="H26" i="30"/>
  <c r="N26" i="30"/>
  <c r="C26" i="30"/>
  <c r="O42" i="30"/>
  <c r="L42" i="30"/>
  <c r="D26" i="30"/>
  <c r="J26" i="30"/>
  <c r="Q26" i="30"/>
  <c r="T42" i="30"/>
  <c r="P42" i="30"/>
  <c r="B42" i="30"/>
  <c r="F26" i="30"/>
  <c r="K26" i="30"/>
  <c r="R26" i="30"/>
  <c r="L26" i="30"/>
  <c r="M42" i="30"/>
  <c r="T26" i="30"/>
  <c r="Q42" i="30"/>
  <c r="P26" i="30"/>
  <c r="G26" i="30"/>
  <c r="M26" i="30"/>
  <c r="I26" i="30"/>
  <c r="S26" i="30"/>
  <c r="AD56" i="6"/>
  <c r="AE40" i="6"/>
  <c r="H30" i="30" l="1"/>
  <c r="H31" i="30" s="1"/>
  <c r="T30" i="30"/>
  <c r="T31" i="30" s="1"/>
  <c r="J30" i="30"/>
  <c r="J31" i="30" s="1"/>
  <c r="F30" i="30"/>
  <c r="F31" i="30" s="1"/>
  <c r="L30" i="30"/>
  <c r="L31" i="30" s="1"/>
  <c r="I30" i="30"/>
  <c r="I31" i="30" s="1"/>
  <c r="R30" i="30"/>
  <c r="R31" i="30" s="1"/>
  <c r="C41" i="30"/>
  <c r="Q41" i="30"/>
  <c r="Q46" i="30" s="1"/>
  <c r="M37" i="30"/>
  <c r="M46" i="30" s="1"/>
  <c r="C37" i="30"/>
  <c r="C40" i="30"/>
  <c r="P40" i="30"/>
  <c r="P46" i="30" s="1"/>
  <c r="M30" i="30"/>
  <c r="M31" i="30" s="1"/>
  <c r="N30" i="30"/>
  <c r="N31" i="30" s="1"/>
  <c r="S30" i="30"/>
  <c r="S31" i="30" s="1"/>
  <c r="C30" i="30"/>
  <c r="C31" i="30" s="1"/>
  <c r="Q30" i="30"/>
  <c r="Q31" i="30" s="1"/>
  <c r="C39" i="30"/>
  <c r="O39" i="30"/>
  <c r="O46" i="30" s="1"/>
  <c r="C38" i="30"/>
  <c r="N38" i="30"/>
  <c r="N46" i="30" s="1"/>
  <c r="L36" i="30"/>
  <c r="L46" i="30" s="1"/>
  <c r="C36" i="30"/>
  <c r="G30" i="30"/>
  <c r="G31" i="30" s="1"/>
  <c r="D30" i="30"/>
  <c r="D31" i="30" s="1"/>
  <c r="E30" i="30"/>
  <c r="E31" i="30" s="1"/>
  <c r="R42" i="30"/>
  <c r="R46" i="30" s="1"/>
  <c r="C42" i="30"/>
  <c r="S43" i="30"/>
  <c r="S46" i="30" s="1"/>
  <c r="C43" i="30"/>
  <c r="O30" i="30"/>
  <c r="O31" i="30" s="1"/>
  <c r="P30" i="30"/>
  <c r="P31" i="30" s="1"/>
  <c r="T46" i="30"/>
  <c r="K30" i="30"/>
  <c r="K31" i="30" s="1"/>
  <c r="AE56" i="6"/>
  <c r="AF40" i="6"/>
  <c r="AF56" i="6" l="1"/>
  <c r="AG40" i="6"/>
  <c r="AG56" i="6" l="1"/>
</calcChain>
</file>

<file path=xl/sharedStrings.xml><?xml version="1.0" encoding="utf-8"?>
<sst xmlns="http://schemas.openxmlformats.org/spreadsheetml/2006/main" count="1944" uniqueCount="647">
  <si>
    <t>EUR</t>
  </si>
  <si>
    <t>B/C</t>
  </si>
  <si>
    <t>Pozn.:</t>
  </si>
  <si>
    <t xml:space="preserve">Diskontná sadzba (finančná) </t>
  </si>
  <si>
    <t>Diskontná sadzba (ekonomická)</t>
  </si>
  <si>
    <t>Cenová úroveň</t>
  </si>
  <si>
    <t>Mena</t>
  </si>
  <si>
    <t>Fiškálne konverzné faktory</t>
  </si>
  <si>
    <t>stále ceny</t>
  </si>
  <si>
    <t>Celkom</t>
  </si>
  <si>
    <t>Rok</t>
  </si>
  <si>
    <t>Celkové príjmy</t>
  </si>
  <si>
    <t>Prevádzkové náklady</t>
  </si>
  <si>
    <t>Príjmy</t>
  </si>
  <si>
    <t>Investičné náklady</t>
  </si>
  <si>
    <t>5.1 Výpočet finančnej medzery</t>
  </si>
  <si>
    <t>Zostatková hodnota</t>
  </si>
  <si>
    <t>Pomer spolufinancovania</t>
  </si>
  <si>
    <t>5.2 Príspevok Spoločenstva (EÚ)</t>
  </si>
  <si>
    <t>Príspevok Spoločenstva (EÚ)</t>
  </si>
  <si>
    <t>Finančná čistá súčasná hodnota investície (FRR_C)</t>
  </si>
  <si>
    <t>Finančné vnútorné výnosové percento investície  (FIRR_C)</t>
  </si>
  <si>
    <t>Finančná čistá súčasná hodnota kapitálu (FNPV_K)</t>
  </si>
  <si>
    <t>Finančné vnútorné výnosové percento kapitálu (FIRR_K)</t>
  </si>
  <si>
    <t>6.1 Finančná čistá súčasná hodnota investície  (FRR_C)</t>
  </si>
  <si>
    <t>6.2 Finančná čistá súčasná hodnota kapitálu  (FNPV_K)</t>
  </si>
  <si>
    <t>Celkové výdavky</t>
  </si>
  <si>
    <t>Kumulovaný čistý peňažný tok</t>
  </si>
  <si>
    <t>Úspora času</t>
  </si>
  <si>
    <t>Jazdný čas BEZ PROJEKTU</t>
  </si>
  <si>
    <t>Jazdný čas S PROJEKTOM</t>
  </si>
  <si>
    <t>Mosty</t>
  </si>
  <si>
    <t>Tunely</t>
  </si>
  <si>
    <t>Životnosť v rokoch</t>
  </si>
  <si>
    <t>Nediskontované</t>
  </si>
  <si>
    <t>Diskontované</t>
  </si>
  <si>
    <t>Pozemky</t>
  </si>
  <si>
    <t>Životnosť (vrátane výmeny)</t>
  </si>
  <si>
    <t>Nevyhnutnosť výmeny</t>
  </si>
  <si>
    <t>nekonečná</t>
  </si>
  <si>
    <t>Zostávajúca životnosť v %*</t>
  </si>
  <si>
    <t>Budovy</t>
  </si>
  <si>
    <t>Infraštrukturálny prvok</t>
  </si>
  <si>
    <t xml:space="preserve">Zostatková hodnota na základe finančných peňažných tokoch </t>
  </si>
  <si>
    <t>BEZ PROJEKTU</t>
  </si>
  <si>
    <t>Výmeny</t>
  </si>
  <si>
    <t>S PROJEKTOM</t>
  </si>
  <si>
    <t xml:space="preserve">Celkom </t>
  </si>
  <si>
    <t>Celkom (diskontované)</t>
  </si>
  <si>
    <t>Ostatné</t>
  </si>
  <si>
    <t>Rast HDP (%)</t>
  </si>
  <si>
    <t>Dozor</t>
  </si>
  <si>
    <t>Príprava staveniska</t>
  </si>
  <si>
    <t>Stavebné náklady</t>
  </si>
  <si>
    <t>1.2 Investičné náklady (EUR) - ekonomické</t>
  </si>
  <si>
    <t>Peňažné toky</t>
  </si>
  <si>
    <t>Čisté peňažné toky</t>
  </si>
  <si>
    <t>Ekonomická čistá súčasná hodnota investície (ENPV)</t>
  </si>
  <si>
    <t>Ekonomická vnútorná miera návratnosti (EIRR)</t>
  </si>
  <si>
    <t>Inkrementálne (PRÍRASTKOVÉ)</t>
  </si>
  <si>
    <t>Zostatková hodnota na základe socio-ekonomických peňažných tokoch</t>
  </si>
  <si>
    <t>Plánovacie/projektové poplatky</t>
  </si>
  <si>
    <t>Rezerva na nepredvídané výdavky</t>
  </si>
  <si>
    <t>Celkové investičné náklady</t>
  </si>
  <si>
    <t>Všeobecné parametre</t>
  </si>
  <si>
    <t>Celkové peňažné toky</t>
  </si>
  <si>
    <t>.......</t>
  </si>
  <si>
    <t>........</t>
  </si>
  <si>
    <t>Stavebné práce</t>
  </si>
  <si>
    <t>Cesty</t>
  </si>
  <si>
    <t>Vyvolané investície</t>
  </si>
  <si>
    <t>Iné služby (Technická pomoc, Publicita, Externé riadenie)</t>
  </si>
  <si>
    <t>DPH</t>
  </si>
  <si>
    <t>*DPH sa neaplikuje pri niektorých položkách (pozemky)</t>
  </si>
  <si>
    <t>Celkové prevádzkové výdavky na údržbu cesty</t>
  </si>
  <si>
    <t>3.1 Prevádzkové výdavky</t>
  </si>
  <si>
    <t>Celkové prevádzkové výdavky</t>
  </si>
  <si>
    <t>Celkové iné špecifické prevádzkové výdavky</t>
  </si>
  <si>
    <t>Výdavky na elektronický výber mýta</t>
  </si>
  <si>
    <t>Príjmy z mýta</t>
  </si>
  <si>
    <t>Iné príjmy</t>
  </si>
  <si>
    <t>Iné špecifické výdavky</t>
  </si>
  <si>
    <t>3.2 Prevádzkové výdavky</t>
  </si>
  <si>
    <t>3.3  Prevádzkové výdavky</t>
  </si>
  <si>
    <t>Prevádzkové výdavky</t>
  </si>
  <si>
    <t>Investičné výdavky</t>
  </si>
  <si>
    <t>Úspora celkom</t>
  </si>
  <si>
    <t>Smrteľné zranenie</t>
  </si>
  <si>
    <t>Ťažké zranenie</t>
  </si>
  <si>
    <t>Ľahké zranenie</t>
  </si>
  <si>
    <t>Úspora</t>
  </si>
  <si>
    <t>Obdobie prevádzky v rámci referenčného obdobia</t>
  </si>
  <si>
    <t>Rok začiatku výstavby</t>
  </si>
  <si>
    <t>Rok ukončenia výstavby</t>
  </si>
  <si>
    <t>Personálne výdavky</t>
  </si>
  <si>
    <t>Materiál a ostané zdroje</t>
  </si>
  <si>
    <t>Auto</t>
  </si>
  <si>
    <t>Rozdelenie cestovania podľa účelu cesty</t>
  </si>
  <si>
    <t>Dochádzanie 
do práce</t>
  </si>
  <si>
    <t>Iné (súkromné)</t>
  </si>
  <si>
    <t>Mestská hromadná doprava</t>
  </si>
  <si>
    <t>Inflácia</t>
  </si>
  <si>
    <t>CPI - ročná % zmena</t>
  </si>
  <si>
    <t>Index pre úpravu cenovej úrovne</t>
  </si>
  <si>
    <t>Príručka CBA, Tabuľka 20</t>
  </si>
  <si>
    <t>Príručka CBA, Tabuľka 18</t>
  </si>
  <si>
    <t>Príručka CBA, Tabuľka 25</t>
  </si>
  <si>
    <t>Príručka CBA, Tabuľka 23</t>
  </si>
  <si>
    <t>Autobusy</t>
  </si>
  <si>
    <t>Príručka CBA, Tabuľka 26</t>
  </si>
  <si>
    <t>Typ pozemnej komunikácie</t>
  </si>
  <si>
    <t>* v prípade, že niektoré infraštrukturálne prvky budú musieť byť vymenené, zostatková hodnota by mala byť vypočítaná z posledných vynaložených investičných výdavkov.</t>
  </si>
  <si>
    <t>2.1 Zostatková hodnota na základe životnosti infraštruktrálnych prvkov (alebo tzv. účtovné odpisy)</t>
  </si>
  <si>
    <t>finančná</t>
  </si>
  <si>
    <t>ekonomická</t>
  </si>
  <si>
    <t>2.2 Zostatková hodnota ako čistá súčasná hodnota peňažných tokov zostávajúcej životnosti po uplynutí referenčného obdobia</t>
  </si>
  <si>
    <t>pozn.: výpočet môže vyžadovať pomocný hárok resp. sa výpočet môže uviesť nižšie v tomto hárku</t>
  </si>
  <si>
    <t>Príručka CBA, Tabuľka 32</t>
  </si>
  <si>
    <t xml:space="preserve"> - Základné číslovanie hárkov je potrebné dodržať, avšak pre výpočet hodnôt je možné prídávať pomocné hárky (napr. pre výpočet ocenenia času sa pridá hárok 07-A Ocenenie času a pod.)</t>
  </si>
  <si>
    <t>ID úseku</t>
  </si>
  <si>
    <t>Dĺžka</t>
  </si>
  <si>
    <t>Plocha vozoviek</t>
  </si>
  <si>
    <t>Plocha mostov</t>
  </si>
  <si>
    <t>Príručka CBA, Tabuľka 19</t>
  </si>
  <si>
    <t>2021-2020</t>
  </si>
  <si>
    <t>2021-2019</t>
  </si>
  <si>
    <t>2021-2018</t>
  </si>
  <si>
    <t>2021-2017</t>
  </si>
  <si>
    <t>2021-2016</t>
  </si>
  <si>
    <t>2021-2015</t>
  </si>
  <si>
    <t>2021-2014</t>
  </si>
  <si>
    <t>2021-2013</t>
  </si>
  <si>
    <t>2021-2012</t>
  </si>
  <si>
    <t>2021-2011</t>
  </si>
  <si>
    <t>2021-2010</t>
  </si>
  <si>
    <t>2021-2009</t>
  </si>
  <si>
    <t>Očakávaný rast HDP (%)</t>
  </si>
  <si>
    <t>nový tunel</t>
  </si>
  <si>
    <t>existujúca cesta s potrebou rekonštrukcie (asfaltový povrch)</t>
  </si>
  <si>
    <t>existujúca cesta s potrebou rekonštrukcie (betónový povrch)</t>
  </si>
  <si>
    <t>existujúci most (stavebný stav 5 a horšie)</t>
  </si>
  <si>
    <t>pôvodná cesta s potrebou rekonštrukcie odľahčená (asfaltový povrch)</t>
  </si>
  <si>
    <t>pôvodná cesta s potrebou rekonštrukcie odľahčená (betónový povrch)</t>
  </si>
  <si>
    <t>existujúci most (stavebný stav 5 a horšie) odľahčený</t>
  </si>
  <si>
    <t>nová cesta alebo existujúca cesta v dobrom stave (asfaltový povrch)</t>
  </si>
  <si>
    <t>nová cesta alebo existujúca cesta v dobrom stave (betónový povrch)</t>
  </si>
  <si>
    <t>nový most alebo existujúci most v dobrom stave</t>
  </si>
  <si>
    <t>Stavebný objekt</t>
  </si>
  <si>
    <t>EUR/m²/rok</t>
  </si>
  <si>
    <t>Priemerné ročné jednotkové prevádzkové výdavky (bežné+periodické) pre všetky cesty v CÚ 2021</t>
  </si>
  <si>
    <t>Príručka CBA, Tabuľka 5</t>
  </si>
  <si>
    <t>! JC sa aplikujú pre každý rok prevádzky projektu v rámci referenčného obdobia</t>
  </si>
  <si>
    <t>Jednotková cena za mýtnu transakciu v EUR</t>
  </si>
  <si>
    <t>Príručka CBA, časť 4.2.4.1</t>
  </si>
  <si>
    <t xml:space="preserve">Kategória vymedzeného úseku </t>
  </si>
  <si>
    <t>Kategória vozidla</t>
  </si>
  <si>
    <t>Úseky diaľnic a rýchlostných ciest</t>
  </si>
  <si>
    <t>Nákladné vozidlá 3,5 t - do 12 t</t>
  </si>
  <si>
    <t>Nákladné vozidlá 12 t a viac</t>
  </si>
  <si>
    <t xml:space="preserve">Úseky ciest I. triedy, ktoré sú súbežné s diaľnicami a s rýchlostnými cestami </t>
  </si>
  <si>
    <t>Úseky ciest I. triedy, ktoré nie sú súbežné s diaľnicami a s rýchlostnými cestami</t>
  </si>
  <si>
    <t>Sadzba (EUR/km)</t>
  </si>
  <si>
    <t>Pohonné hmoty - Nafta</t>
  </si>
  <si>
    <t>Príručka CBA, časť 5.2.1</t>
  </si>
  <si>
    <t>Pohonné hmoty - Benzín</t>
  </si>
  <si>
    <t>Agregovaný fiškálny konverzný faktor</t>
  </si>
  <si>
    <t>! Pri použití konverzných faktorov je potrebné rozdeliť investičné a prevádzkové výdavky podľa výrobných faktorov</t>
  </si>
  <si>
    <t>(personálne výdavky XY%, pohonné hmoty - nafta XY%, pohonné hmoty - benzín XY%, materiál a ostatné zdroje XY%, SPOLU 100%)</t>
  </si>
  <si>
    <t>! Agregovaný konverzný faktor je možné aplikovať priamo na stanovené investičné a prevádzkové výdavky</t>
  </si>
  <si>
    <t>Priemerná obsadenosť cestných vozidiel v osobnej doprave</t>
  </si>
  <si>
    <t>Autobus (nie MHD)</t>
  </si>
  <si>
    <t>kontrola</t>
  </si>
  <si>
    <t>Osobné autá (vrátane motocyklov)</t>
  </si>
  <si>
    <t>Vlaky</t>
  </si>
  <si>
    <t>Dochádzanie do práce</t>
  </si>
  <si>
    <t>Súkromné cesty</t>
  </si>
  <si>
    <t>Hodnota času tovaru</t>
  </si>
  <si>
    <t>Tovar s nízkou hodnotou (menej ako 6 000 EUR/tona)</t>
  </si>
  <si>
    <t>Bežný tovar (hodnota viac ako 6 000 EUR/tona)</t>
  </si>
  <si>
    <t>EUR/tona/hod</t>
  </si>
  <si>
    <t>Hodnota času cestovania v EUR</t>
  </si>
  <si>
    <t>Príručka CBA, Tabuľka 24</t>
  </si>
  <si>
    <t xml:space="preserve">Tovar s nízkou hodnotou </t>
  </si>
  <si>
    <t xml:space="preserve">Bežný tovar </t>
  </si>
  <si>
    <t>Podiel komodity na preprave</t>
  </si>
  <si>
    <t>Typ komodity</t>
  </si>
  <si>
    <t>Priemerné množstvo tovaru na jedno SNV/ŤNV (v tonách)</t>
  </si>
  <si>
    <t>Hodnota času tovaru na jedno SNV/ŤNV (v EUR)</t>
  </si>
  <si>
    <t>Rýchlosti</t>
  </si>
  <si>
    <t>Osobné vozidlá (benzín)</t>
  </si>
  <si>
    <t>Osobné vozidlá (nafta)</t>
  </si>
  <si>
    <t>Ľahké nákladné vozidlá</t>
  </si>
  <si>
    <t>Stredne ťažké nákladné vozidlá</t>
  </si>
  <si>
    <t>Ťažké nákladné vozidlá</t>
  </si>
  <si>
    <t>Benzín</t>
  </si>
  <si>
    <t>Nafta</t>
  </si>
  <si>
    <t>Skladba osobných áut podľa PHM</t>
  </si>
  <si>
    <t>!Neupravuje sa o rast HDP</t>
  </si>
  <si>
    <t>!Táto sadzba sa použije pre každý rok referenčného obdobia rovnako</t>
  </si>
  <si>
    <t>!Tieto sadzby sa použijú pre každý rok referenčného obdobia rovnako</t>
  </si>
  <si>
    <t>Priemerná spotreba pohonných hmôt v závislosti od kategórie vozidla a rýchlosti v litroch/km</t>
  </si>
  <si>
    <t>Dodatočná spotreba pohonných hmôt v závislosti od kategórie vozidla a rýchlostného obmedzenia v litroch</t>
  </si>
  <si>
    <t>Rýchlostné obmedzenie</t>
  </si>
  <si>
    <t>Príručka CBA, tabuľka 27</t>
  </si>
  <si>
    <t>JC pohonných hmôt pre použitie v ekonomickej analýze</t>
  </si>
  <si>
    <t>v EUR</t>
  </si>
  <si>
    <t>!JC sa neeskalujú a neupravujú o rast HDP</t>
  </si>
  <si>
    <t>Príručka CBA, časť 5.2.2.4</t>
  </si>
  <si>
    <t>EUR/km</t>
  </si>
  <si>
    <t>EUR/hod.</t>
  </si>
  <si>
    <t>Priemerné náklady na prevádzku cestných vozidiel</t>
  </si>
  <si>
    <t>Príručka CBA, Tabuľka 28</t>
  </si>
  <si>
    <t>! Do 3,5t</t>
  </si>
  <si>
    <t>! Nad 3,5t do 12t</t>
  </si>
  <si>
    <t>! Nad 12t</t>
  </si>
  <si>
    <t>Relatívna miera bezpečnosti navrhovanej pozemnej komunikácie podľa typu a podľa kategórie zranenia na 100 miliónov vozidlových km</t>
  </si>
  <si>
    <t>1+1, obchvaty miest a obcí v extraviláne
(2-pruh, prevažujú mimoúrovňové a okružné križovatky, max. 90 km/h)</t>
  </si>
  <si>
    <t>1+2 resp. 2+1, cesty v extraviláne
(3-pruh alebo prídavný pruh pre pomalé vozidlá, max. 90 km/h)</t>
  </si>
  <si>
    <t>2+2, cesty v extraviláne smerovo nerozdelené
(4-pruh, úrovňové stykové križovatky, max 100 km/h)</t>
  </si>
  <si>
    <t>2+2, cesty v extraviláne smerovo rozdelené
(4-pruh, mimoúrovňové križovatky, max 100 km/h)</t>
  </si>
  <si>
    <t>1+1 rýchlostné cesty/diaľnice v polovičnom profile
(2-pruh, 80-100 km/h)</t>
  </si>
  <si>
    <t>2+2 rýchlostné cesty v plnom profile
(4-pruh, max. 130 km/h)</t>
  </si>
  <si>
    <t>2+2 diaľnice v plnom profile
(4-pruh, max. 130 km/h)</t>
  </si>
  <si>
    <t>Príručka CBA, tabuľka 31</t>
  </si>
  <si>
    <t>!Hodnoty už sú upravené o korekčné faktory pre neohlásené dopravné nehody</t>
  </si>
  <si>
    <t>Jednotkové náklady plynúce z dopravných nehôd, podľa kategórie zranenia v EUR</t>
  </si>
  <si>
    <t>Údaje o hustote jednotlivých palív</t>
  </si>
  <si>
    <t>Zemný plyn</t>
  </si>
  <si>
    <t>kg/liter</t>
  </si>
  <si>
    <t>Hodnota</t>
  </si>
  <si>
    <t>Jednotka</t>
  </si>
  <si>
    <t>kg/m3</t>
  </si>
  <si>
    <t>Príručka CBA, časť 5.2.2.6</t>
  </si>
  <si>
    <t>NMVOC</t>
  </si>
  <si>
    <r>
      <t>PM</t>
    </r>
    <r>
      <rPr>
        <vertAlign val="subscript"/>
        <sz val="8"/>
        <rFont val="Arial"/>
        <family val="2"/>
        <charset val="238"/>
      </rPr>
      <t>2,5</t>
    </r>
  </si>
  <si>
    <r>
      <t>NO</t>
    </r>
    <r>
      <rPr>
        <vertAlign val="subscript"/>
        <sz val="8"/>
        <rFont val="Arial"/>
        <family val="2"/>
        <charset val="238"/>
      </rPr>
      <t>X</t>
    </r>
  </si>
  <si>
    <r>
      <t>SO</t>
    </r>
    <r>
      <rPr>
        <vertAlign val="subscript"/>
        <sz val="8"/>
        <rFont val="Arial"/>
        <family val="2"/>
        <charset val="238"/>
      </rPr>
      <t>2</t>
    </r>
  </si>
  <si>
    <r>
      <t>NH</t>
    </r>
    <r>
      <rPr>
        <vertAlign val="subscript"/>
        <sz val="8"/>
        <rFont val="Arial"/>
        <family val="2"/>
        <charset val="238"/>
      </rPr>
      <t>3</t>
    </r>
  </si>
  <si>
    <t>Ľahké nákladné vozidlá (nafta)</t>
  </si>
  <si>
    <t>Stredne ťažké nákladné vozidlá (nafta)</t>
  </si>
  <si>
    <t>Ťažké nákladné vozidlá (nafta)</t>
  </si>
  <si>
    <t>Autobusy (nafta)</t>
  </si>
  <si>
    <t>Príručka CBA, tabuľka 35</t>
  </si>
  <si>
    <t>Náklady znečisťujúcich látok z dopravy (EUR/kg) podľa typu látky a územia</t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</si>
  <si>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Extravilán, intravilány obcí a miest</t>
    </r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</si>
  <si>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Centrum miest</t>
    </r>
  </si>
  <si>
    <t>NMVOC - Všetky územia</t>
  </si>
  <si>
    <r>
      <t>NH</t>
    </r>
    <r>
      <rPr>
        <vertAlign val="subscript"/>
        <sz val="8"/>
        <rFont val="Arial"/>
        <family val="2"/>
        <charset val="238"/>
      </rPr>
      <t>3</t>
    </r>
    <r>
      <rPr>
        <sz val="8"/>
        <rFont val="Arial"/>
        <family val="2"/>
      </rPr>
      <t xml:space="preserve"> - Všetky územia</t>
    </r>
  </si>
  <si>
    <r>
      <t>SO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</rPr>
      <t xml:space="preserve"> - Všetky územia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</si>
  <si>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Centrum miest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</si>
  <si>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Extravilán, intravilány obcí a miest</t>
    </r>
  </si>
  <si>
    <t>Služobné cesty</t>
  </si>
  <si>
    <t>Príručka CBA, tabuľka 37</t>
  </si>
  <si>
    <t>Emisné faktory znečisťujúcich látok pre cestné vozidlá (g/kg)</t>
  </si>
  <si>
    <t>Emisné faktory skleníkových plynov pre cestné vozidlá (g/kg)</t>
  </si>
  <si>
    <r>
      <t>CO</t>
    </r>
    <r>
      <rPr>
        <vertAlign val="subscript"/>
        <sz val="8"/>
        <rFont val="Arial"/>
        <family val="2"/>
        <charset val="238"/>
      </rPr>
      <t>2</t>
    </r>
  </si>
  <si>
    <r>
      <t>CH</t>
    </r>
    <r>
      <rPr>
        <vertAlign val="subscript"/>
        <sz val="8"/>
        <rFont val="Arial"/>
        <family val="2"/>
        <charset val="238"/>
      </rPr>
      <t>4</t>
    </r>
  </si>
  <si>
    <r>
      <t>N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O</t>
    </r>
  </si>
  <si>
    <t>Príručka CBA, tabuľka 38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</si>
  <si>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</t>
    </r>
  </si>
  <si>
    <t>Príručka CBA, časť 5.2.2.7</t>
  </si>
  <si>
    <r>
      <t>Konverzné faktory pre CO</t>
    </r>
    <r>
      <rPr>
        <b/>
        <vertAlign val="subscript"/>
        <sz val="8"/>
        <rFont val="Arial"/>
        <family val="2"/>
        <charset val="238"/>
      </rPr>
      <t>2</t>
    </r>
    <r>
      <rPr>
        <b/>
        <sz val="8"/>
        <rFont val="Arial"/>
        <family val="2"/>
      </rPr>
      <t>e</t>
    </r>
  </si>
  <si>
    <t>Jednotková cena tony CO2e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</si>
  <si>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 (pre rok 2020 = 86 EUR/t)</t>
    </r>
  </si>
  <si>
    <t>Príručka CBA, tabuľka 41</t>
  </si>
  <si>
    <t>Jednotkové náklady hluku (v EUR na vozidlový kilometer) podľa kategórie vozidla a územia</t>
  </si>
  <si>
    <t>Osobné vozidlá - centrum mesta</t>
  </si>
  <si>
    <t>Ľahké nákladné vozidlá - centrum mesta</t>
  </si>
  <si>
    <t>Stredne ťažké nákladné vozidlá - centrum mesta</t>
  </si>
  <si>
    <t>Ťažké nákladné vozidlá- centrum mesta</t>
  </si>
  <si>
    <t>Autobusy- centrum mesta</t>
  </si>
  <si>
    <t>Osobné vozidlá - intravilán mesta</t>
  </si>
  <si>
    <t>Ľahké nákladné vozidlá - intravilán mesta</t>
  </si>
  <si>
    <t>Stredne ťažké nákladné vozidlá - intravilán mesta</t>
  </si>
  <si>
    <t>Ťažké nákladné vozidlá - intravilán mesta</t>
  </si>
  <si>
    <t>Autobusy - intravilán mesta</t>
  </si>
  <si>
    <t>Osobné vozidlá - intravilán obce</t>
  </si>
  <si>
    <t>Ľahké nákladné vozidlá - intravilán obce</t>
  </si>
  <si>
    <t>Stredne ťažké nákladné vozidlá - intravilán obce</t>
  </si>
  <si>
    <t>Ťažké nákladné vozidlá - intravilán obce</t>
  </si>
  <si>
    <t>Autobusy - intravilán obce</t>
  </si>
  <si>
    <t>Príručka CBA, tabuľka 42</t>
  </si>
  <si>
    <t>Nákup pozemkov</t>
  </si>
  <si>
    <t>Nadobudnutie pozemkov potrebných pre realizáciu projektu, ako aj nájmy či vecné bremená;</t>
  </si>
  <si>
    <t>Výdavky súvisiace s inštaláciou, prevádzkou a odstránením zariadenia staveniska, vytyčovanie, dočasné prístupové komunikácie, dočasné dopravné značky a signalizácia, vypratanie staveniska, demolačné práce;</t>
  </si>
  <si>
    <t>Stavebné výdavky - Mosty</t>
  </si>
  <si>
    <t>Stavebné výdavky - Tunely</t>
  </si>
  <si>
    <t>Stavebné výdavky - Cesty</t>
  </si>
  <si>
    <t>Výdavky na projektovú dokumentáciu, všetky súvisiace štúdie;</t>
  </si>
  <si>
    <t>Stavebné objekty ciest vrátane kanalizácie, odlučovače ropných látok, vrátane vozovky v tuneli;</t>
  </si>
  <si>
    <t>Stavebné výdavky - Podporné múry, spevňovanie svahu</t>
  </si>
  <si>
    <t>Podporné múry a spevňovanie svahu</t>
  </si>
  <si>
    <t>Stavebné objekty podporných, zárubných múrov, vrátane sanácie a spevňovanie svahu;</t>
  </si>
  <si>
    <t>Stavebné výdavky - Protihlukové opatrenia</t>
  </si>
  <si>
    <t>Protihlukové opatrenia</t>
  </si>
  <si>
    <t>Informačný systém - stavebná časť</t>
  </si>
  <si>
    <t>Infomačný systém - technologická časť</t>
  </si>
  <si>
    <t>Objekty protihlukových stien a ďalších opatrení ochrany životého prostredia vrátane oplotenie diaľnice;</t>
  </si>
  <si>
    <t>Stavebné objekty mostov, mimoúrovňových križovatiek, podchody;</t>
  </si>
  <si>
    <t xml:space="preserve">Stavebné objekty tunela bez budov a bez vozovky; </t>
  </si>
  <si>
    <t>Stavebné výdavky - Budovy</t>
  </si>
  <si>
    <t>Stavebné objekty budov (napr. portálové budovy, budovy stredísk správy a údržby diaľnic/ rýchlostných ciest);</t>
  </si>
  <si>
    <t>Objekt stavebnej čast informačného systému diaľnice/rýchlostnej cesty;</t>
  </si>
  <si>
    <t>Objekt technologickej časti informačného systému diaľnice/rýchlostnej cesty;</t>
  </si>
  <si>
    <t>Stavebný výdavky - Stavebná časť informačného systému</t>
  </si>
  <si>
    <t>Stavebný výdavky - Sechnologická časť informačného systému</t>
  </si>
  <si>
    <t>Stavebné výdavky - Ostatné</t>
  </si>
  <si>
    <t>Objetky spätnej rekultivácie, vegetačných úprav a pod; objekty, ktoré nie je možné zaradiť do predchádzajúcich položiek</t>
  </si>
  <si>
    <t>Stavebné výdavky - Vyvolané investície</t>
  </si>
  <si>
    <t>Stavebný dozor, prípadne iný dozor (technický, geologický);</t>
  </si>
  <si>
    <t>Archeologický prieskum, publicita, monitoringy, mesačné správy, fotodokumentácia, video, záručný servis a pod;</t>
  </si>
  <si>
    <t>Iné služby</t>
  </si>
  <si>
    <t>Rezerva na nepredvídateľné výdavky</t>
  </si>
  <si>
    <t>Valorizácia</t>
  </si>
  <si>
    <t>Položka sa stanovuje a uplatňuje v súlade s pravidlami oprávnenosti príslušného programu;</t>
  </si>
  <si>
    <t>Uplatňuje sa iba v prípade cenových úprav stanovených v zmluve o dielo na stavebné práce;</t>
  </si>
  <si>
    <t>→</t>
  </si>
  <si>
    <t>výdavky na výmenu/obnovu</t>
  </si>
  <si>
    <t>! Konverzný faktor pre pozemky je 1,0</t>
  </si>
  <si>
    <r>
      <t xml:space="preserve">Použitý konverzný faktor: </t>
    </r>
    <r>
      <rPr>
        <b/>
        <sz val="8"/>
        <rFont val="Arial"/>
        <family val="2"/>
        <charset val="238"/>
      </rPr>
      <t>agregovaný</t>
    </r>
  </si>
  <si>
    <t>(spracovateľ môže stanoviť odlišné konverzné faktory na základe rôznej miery zastúpenia výrobných faktorov na investícií)</t>
  </si>
  <si>
    <t>1.1 Investičné výdavky (EUR) - finančné</t>
  </si>
  <si>
    <t>Celkové investičné výdavky vrátane DPH</t>
  </si>
  <si>
    <t>Oprávnené investičné výdavky</t>
  </si>
  <si>
    <t>Neoprávnené investičné výdavky</t>
  </si>
  <si>
    <t>Kategória investičných výdavkov*  **</t>
  </si>
  <si>
    <t>**</t>
  </si>
  <si>
    <t>Prevádzkové príjmy</t>
  </si>
  <si>
    <t>Oprávnené výdavky</t>
  </si>
  <si>
    <t>Suma v rozhodnutí (NFP)</t>
  </si>
  <si>
    <t>Časový horizont (referenčné obdobie)</t>
  </si>
  <si>
    <t>Rok uvedenia do prevádzky</t>
  </si>
  <si>
    <t>Posledný rok referenčného obdobia</t>
  </si>
  <si>
    <t>3.4 Prevádzkové náklady (ekonomické)</t>
  </si>
  <si>
    <t>Celkové prevádzkové náklady na údržbu cesty</t>
  </si>
  <si>
    <t>Náklady na elektronický výber mýta</t>
  </si>
  <si>
    <t>Iné špecifické náklady</t>
  </si>
  <si>
    <t>Celkové iné špecifické prevádzkové náklady</t>
  </si>
  <si>
    <t>Celkové prevádzkové náklady</t>
  </si>
  <si>
    <t>(diskontované)</t>
  </si>
  <si>
    <t>Vlastné financovanie investície</t>
  </si>
  <si>
    <t>Splátky úverov (vrátane úrokov)</t>
  </si>
  <si>
    <t>6.3 Finančná udržateľnosť (prírastková)</t>
  </si>
  <si>
    <t>z toho: Príspevok z fondov EÚ</t>
  </si>
  <si>
    <t>z toho: Verejné zdroje SR</t>
  </si>
  <si>
    <t>! Bez DPH, bez rezervy, bez cenových úprav (valorizácia)</t>
  </si>
  <si>
    <t>Cenové úpravy (valorizácia)</t>
  </si>
  <si>
    <t>Celkové investičné výdavky vrátane rezervy a valorizácie</t>
  </si>
  <si>
    <t>Celkové investičné výdavky</t>
  </si>
  <si>
    <t>* bez zahrnutia DPH, rezervy a cenových úprav (valorizácia)</t>
  </si>
  <si>
    <t>Oprávnené investičné výdavky bez DPH, rezervy a valorizácie</t>
  </si>
  <si>
    <t>5.3 Štruktúra financovania*</t>
  </si>
  <si>
    <t>z toho: Úver**</t>
  </si>
  <si>
    <t>**predpoklad nevyužitia úverových zdrojov, ak naopak, potrebné doplniť čerpanie úveru po rokoch</t>
  </si>
  <si>
    <t>Celkové finančné zdroje</t>
  </si>
  <si>
    <t>Splátky úverov (vrátane úrokov)*</t>
  </si>
  <si>
    <t>Prevádzková dotácia</t>
  </si>
  <si>
    <t>Upravený kumulovaný čistý peňažný tok</t>
  </si>
  <si>
    <t>Prevádzkové výdavky (iba s projektom)</t>
  </si>
  <si>
    <t>Prevádzkové príjmy (iba s projektom)</t>
  </si>
  <si>
    <t>6.4 Finančná udržateľnosť (absolútna pre projektový scenár)</t>
  </si>
  <si>
    <t>7.1 Jazdný čas osobných áut (hodiny)</t>
  </si>
  <si>
    <t>7.2 Jazdný čas autobusov (hodiny)</t>
  </si>
  <si>
    <t>Úspora času, z toho:</t>
  </si>
  <si>
    <t>Úspora času v peňažnom vyjadrení (v EUR)</t>
  </si>
  <si>
    <t>Služobná cesta</t>
  </si>
  <si>
    <t>Osobné automobily (benzín)</t>
  </si>
  <si>
    <t>Osobné automobily (nafta)</t>
  </si>
  <si>
    <t>4.1 Príjmy</t>
  </si>
  <si>
    <t>4.2 Príjmy</t>
  </si>
  <si>
    <t>4.3 Príjmy</t>
  </si>
  <si>
    <t>PRÍRASTKOVÉ</t>
  </si>
  <si>
    <t>Celkom benzín</t>
  </si>
  <si>
    <t>Celkom nafta</t>
  </si>
  <si>
    <t>10.1 Jazdný čas vozidiel (hodiny)</t>
  </si>
  <si>
    <t>10.2 Jazdný čas vozidiel (hodiny)</t>
  </si>
  <si>
    <t>10.4 Úspora časovej zložky nákladov na prevádzku v peňažnom vyjadrení (v EUR)</t>
  </si>
  <si>
    <t>10.5 Jazdná vzdialenosť (kilometre)</t>
  </si>
  <si>
    <t>10.6 Jazdná vzdialenosť (kilometre)</t>
  </si>
  <si>
    <t>10.7 Jazdná vzdialenosť (kilometre)</t>
  </si>
  <si>
    <t>10.8 Úspora km zložky nákladov na prevádzku v peňažnom vyjadrení (v EUR)</t>
  </si>
  <si>
    <t>10.9 Úspora ostatných prevádzkových nákladov vozidiel celkom v peňažnom vyjadrení (v EUR)</t>
  </si>
  <si>
    <t>9.1 Spotreba pohonných hmôt (litre)</t>
  </si>
  <si>
    <t>9.2 Spotreba pohonných hmôt (litre)</t>
  </si>
  <si>
    <t>9.3 Spotreba pohonných hmôt (litre)</t>
  </si>
  <si>
    <t>9.4 Úspora spotreby v peňažnom vyjadrení (v EUR)</t>
  </si>
  <si>
    <t>9.5 Dodatočná spotreba pohonných hmôt (litre)</t>
  </si>
  <si>
    <t>9.6 Dodatočná spotreba pohonných hmôt (litre)</t>
  </si>
  <si>
    <t>9.7 Dodatočná spotreba pohonných hmôt (litre)</t>
  </si>
  <si>
    <t>9.8 Úspora dodatočnej spotreby v peňažnom vyjadrení (v EUR)</t>
  </si>
  <si>
    <t>9.9 Úspora PHM celkom v peňažnom vyjadrení (v EUR)</t>
  </si>
  <si>
    <t>9.10 Úspora PHM celkom (kilogramy)</t>
  </si>
  <si>
    <t>8.1 Jazdný čas stredne ťažkých nákladných vozidiel (hodiny)</t>
  </si>
  <si>
    <t>8.2 Jazdný čas ťažkých nákladných vozidiel (hodiny)</t>
  </si>
  <si>
    <t>11.1 Náklady z dopravných nehôd (v EUR)</t>
  </si>
  <si>
    <t>11.3 Náklady z dopravných nehôd (v EUR)</t>
  </si>
  <si>
    <t>11.2 Náklady z dopravných nehôd (v EUR)</t>
  </si>
  <si>
    <t>SO2</t>
  </si>
  <si>
    <t>NH3</t>
  </si>
  <si>
    <t>PM2,5 centrum mesta</t>
  </si>
  <si>
    <t>NOx centrum mesta</t>
  </si>
  <si>
    <t>PM2,5 extravilány, intravilány obcí a miest</t>
  </si>
  <si>
    <t>NOx extravilány, intravilány obcí a miest</t>
  </si>
  <si>
    <t>12.1 Množstvo emitovaných znečisťujúcich látok (kilogramy)</t>
  </si>
  <si>
    <t>12.2 Množstvo emitovaných znečisťujúcich látok (kilogramy)</t>
  </si>
  <si>
    <t>12.3 Množstvo emitovaných znečisťujúcich látok (kilogramy)</t>
  </si>
  <si>
    <t>12.4 Úspora emitovaných znečisťujúcich látok v peňažnom vyjadrení (EUR)</t>
  </si>
  <si>
    <t>13.1 Množstvo emitovaných skleníkových plynov (kilogramy)</t>
  </si>
  <si>
    <t>CO2</t>
  </si>
  <si>
    <t>CH4</t>
  </si>
  <si>
    <t>N2O</t>
  </si>
  <si>
    <t>13.2 Množstvo emitovaných skleníkových plynov (kilogramy)</t>
  </si>
  <si>
    <t>13.3 Množstvo emitovaných skleníkových plynov (kilogramy)</t>
  </si>
  <si>
    <t>13.4 Úspora emitovaných skleníkových plynov v peňažnom vyjadrení (EUR)</t>
  </si>
  <si>
    <t>Prepočet úspory na CO2e</t>
  </si>
  <si>
    <t>14.1 Jazdná vzdialenosť (kilometre)</t>
  </si>
  <si>
    <t>Osobné vozidlá (centrum mesta)</t>
  </si>
  <si>
    <t>Osobné vozidlá (intravilán mesta)</t>
  </si>
  <si>
    <t>Ľahké nákladné vozidlá (centrum mesta)</t>
  </si>
  <si>
    <t>Ľahké nákladné vozidlá (intravilán mesta)</t>
  </si>
  <si>
    <t>Stredne ťažké nákladné vozidlá (centrum mesta)</t>
  </si>
  <si>
    <t>Stredne ťažké nákladné vozidlá (intravilán mesta)</t>
  </si>
  <si>
    <t>Osobné vozidlá (intravilán obce)</t>
  </si>
  <si>
    <t>Ľahké nákladné vozidlá (intravilán obce)</t>
  </si>
  <si>
    <t>Stredne ťažké nákladné vozidlá (intravilán obce)</t>
  </si>
  <si>
    <t>Ťažké nákladné vozidlá (centrum mesta)</t>
  </si>
  <si>
    <t>Ťažké nákladné vozidlá (intravilán mesta)</t>
  </si>
  <si>
    <t>Autobusy (centrum mesta)</t>
  </si>
  <si>
    <t>Autobusy (intravilán mesta)</t>
  </si>
  <si>
    <t>14.2 Jazdná vzdialenosť (kilometre)</t>
  </si>
  <si>
    <t>Autobusy (intravilán obce)</t>
  </si>
  <si>
    <t>Ťažké nákladné vozidlá (intravilán obce)</t>
  </si>
  <si>
    <t>14.3 Jazdná vzdialenosť (kilometre)</t>
  </si>
  <si>
    <t>14.4 Úspora nákladov z hluku peňažnom vyjadrení (EUR)</t>
  </si>
  <si>
    <t>15.1 Spoločenská čistá súčasná hodnota investície</t>
  </si>
  <si>
    <t>Čas cestujúcich</t>
  </si>
  <si>
    <t>Čas tovaru</t>
  </si>
  <si>
    <t>Spotreba pohonných látok</t>
  </si>
  <si>
    <t>Ostatné prevádzkové náklady vozidiel</t>
  </si>
  <si>
    <t>Bezpečnosť</t>
  </si>
  <si>
    <t>Znečisťujúce látky</t>
  </si>
  <si>
    <t>Skleníkové plyny</t>
  </si>
  <si>
    <t>Hluk</t>
  </si>
  <si>
    <t>Úspora času všetkých cestujúcich v peňažnom vyjadrení (v EUR)</t>
  </si>
  <si>
    <t>Číslo cesty</t>
  </si>
  <si>
    <t>Pomenovanie úseku</t>
  </si>
  <si>
    <t>Plocha 
tunelov</t>
  </si>
  <si>
    <t>(km)</t>
  </si>
  <si>
    <t>(m2)</t>
  </si>
  <si>
    <t>Odľahčený</t>
  </si>
  <si>
    <t>áno=1 / nie=0</t>
  </si>
  <si>
    <t>Potreba rekonštr.</t>
  </si>
  <si>
    <t>Nový/bez potreby rekonštr.</t>
  </si>
  <si>
    <t>Bez záruky 5 rokov</t>
  </si>
  <si>
    <t>So zárukou 5 rokov</t>
  </si>
  <si>
    <t>Potreba rekonštr. (asfalt)</t>
  </si>
  <si>
    <t>Potreba rekonštr. (betón)</t>
  </si>
  <si>
    <t>Nový/bez rekonštr. (asfalt)</t>
  </si>
  <si>
    <t>Nový/bez rekonštr. (betón)</t>
  </si>
  <si>
    <t>Odľahčený (asfalt)</t>
  </si>
  <si>
    <t>Odľahčený (betón)</t>
  </si>
  <si>
    <t>Mýto</t>
  </si>
  <si>
    <t>Mýto D/RC</t>
  </si>
  <si>
    <t>Mýto súbežné</t>
  </si>
  <si>
    <t>Mýto nesúbežné</t>
  </si>
  <si>
    <t>PREVÁDZKOVÉ VÝDAVKY</t>
  </si>
  <si>
    <t>PREVÁDZKOVÉ PRÍJMY</t>
  </si>
  <si>
    <t>Výjazd z intravilánu</t>
  </si>
  <si>
    <t>Okružná križovatka mimo obce</t>
  </si>
  <si>
    <t>Križovatka so zastavením v obci</t>
  </si>
  <si>
    <t>Križovatka so zastavením mimo obce</t>
  </si>
  <si>
    <t>Pripojenie na D/RC</t>
  </si>
  <si>
    <t>Okružná križovatka v obci</t>
  </si>
  <si>
    <t>PREVÁDZKOVÉ NÁKLADY VOZIDIEL - RÝCHLOSTNÉ OBMEDZENIA</t>
  </si>
  <si>
    <t>Smrteľné zranenia</t>
  </si>
  <si>
    <t>Počet na 100 mil. vozových km</t>
  </si>
  <si>
    <t xml:space="preserve">Relatívna miera bezpečnosti </t>
  </si>
  <si>
    <t>vlastná</t>
  </si>
  <si>
    <t>BEZPEČNOSŤ</t>
  </si>
  <si>
    <t>Centrum mesta</t>
  </si>
  <si>
    <t>Intravilán mesta</t>
  </si>
  <si>
    <t>Intravilán obce</t>
  </si>
  <si>
    <t>Extravilán</t>
  </si>
  <si>
    <t>ZNEČISŤUJÚCE LÁTKY A HLUK</t>
  </si>
  <si>
    <t>IDENTIFIKÁCIA ÚSEKU</t>
  </si>
  <si>
    <t>3-pruh</t>
  </si>
  <si>
    <t>1+1obch</t>
  </si>
  <si>
    <t>1+1D/RC</t>
  </si>
  <si>
    <t>RC</t>
  </si>
  <si>
    <t>D</t>
  </si>
  <si>
    <t>2+2rozd</t>
  </si>
  <si>
    <t>2+2neroz</t>
  </si>
  <si>
    <t>OSOBNÉ AUTOMOBILY</t>
  </si>
  <si>
    <t>Počet vozidiel/24h</t>
  </si>
  <si>
    <t>ĽAHKÉ NÁKLADNÉ VOZIDLÁ</t>
  </si>
  <si>
    <t>STREDNE ŤAŽKÉ NÁKLADNÉ VOZIDLÁ</t>
  </si>
  <si>
    <t>ŤAŽKÉ NÁKLADNÉ VOZIDLÁ</t>
  </si>
  <si>
    <t>AUTOBUSY</t>
  </si>
  <si>
    <t>Rýchlosť (km/h)</t>
  </si>
  <si>
    <t>Scenár bez projektu</t>
  </si>
  <si>
    <t>Scenár s projektom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</si>
  <si>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podľa čl. 18 Delegovaného nariadenia 480/2014 sa Zostatková hodnota investície zahrnie do výpočtu diskontovaných čistých príjmov operácie iba vtedy, ak príjmy prevyšujú výdavky</t>
    </r>
  </si>
  <si>
    <t>Čistý príjem (DNR)</t>
  </si>
  <si>
    <t>Investičné výdavky (DIC)</t>
  </si>
  <si>
    <t>Investičné výdavky - Čistý príjem (Max EE)</t>
  </si>
  <si>
    <t>Finančná medzera (FG)</t>
  </si>
  <si>
    <t>*doplniť splátky úveru (istina+úroky) ak relevantné</t>
  </si>
  <si>
    <t>pre účely Žiadosti o poskytnutie NFP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</si>
  <si>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v prípadoch úspory inkrementálnej úspory prevádzkových výdavkov (záporná hodnota) je možné bunku vynulovať za predpokladu, že úspora je kompenzovaná znížením prevádzkovej dotácie</t>
    </r>
  </si>
  <si>
    <t>Emisné faktory (gCO2/kWh) spotreby elektrickej energie</t>
  </si>
  <si>
    <t>Sieť vysokého napätia (VN)</t>
  </si>
  <si>
    <t>Sieť stredného napätia (SN)</t>
  </si>
  <si>
    <t>Sieť nízkeho napätia (NN)</t>
  </si>
  <si>
    <t>Príručka CBA, tabuľka 40</t>
  </si>
  <si>
    <t>Všetky objekty, ktoré budú odovzdané iným budúcim správcom (okrem všetkých ciest), napr. úpravy vodných tokov, preložky inžinierskych sietí a pod);</t>
  </si>
  <si>
    <t xml:space="preserve"> - Pre účely kvantifikácie citlivosti a rizika sa pridajú ďalšie hárky s príslušným označením</t>
  </si>
  <si>
    <t xml:space="preserve">Od roku </t>
  </si>
  <si>
    <t>je projekt v prevádzke, až od tohto roku je potrebné zohľadniť rozdielne vstupy pre scenár BEZ PROJEKTU a scenár S PROJEKTOM</t>
  </si>
  <si>
    <t xml:space="preserve"> - Bunky, do ktorých je požadované vloženie vstupných dát od spracovateľa CBA sú zvýraznené modrou farbou </t>
  </si>
  <si>
    <r>
      <t xml:space="preserve">→ </t>
    </r>
    <r>
      <rPr>
        <sz val="8"/>
        <rFont val="Arial"/>
        <family val="2"/>
        <charset val="238"/>
      </rPr>
      <t>Položku "ostatné" je potrebné špecifikovať v XLS súbore a ideálne aj v textovej časti CBA</t>
    </r>
  </si>
  <si>
    <t>(v prípade etapizácie projektu je možné zohľadniť čiastočné rozdielne vstupy aj skôr, napr. po dokončení I. etapy)</t>
  </si>
  <si>
    <r>
      <t xml:space="preserve"> - Zároveň je požadované vyplnenie vstupných hárkov (</t>
    </r>
    <r>
      <rPr>
        <b/>
        <sz val="8"/>
        <color rgb="FF3399FF"/>
        <rFont val="Arial"/>
        <family val="2"/>
        <charset val="238"/>
      </rPr>
      <t>úseky, intenzity, rýchlosti</t>
    </r>
    <r>
      <rPr>
        <sz val="8"/>
        <rFont val="Arial"/>
        <family val="2"/>
        <charset val="238"/>
      </rPr>
      <t>), ktoré slúžia ako základ výpočtov CBA modelu</t>
    </r>
  </si>
  <si>
    <t>vzkm/rok</t>
  </si>
  <si>
    <t>vzhod/rok</t>
  </si>
  <si>
    <t>Časová zložka vodičov autobusov a vodičov nákladnej dopravy je zohľadnená v prevádzkových nákladoch vozidiel</t>
  </si>
  <si>
    <t>spotreba/km benzín</t>
  </si>
  <si>
    <t>spotreba/km nafta</t>
  </si>
  <si>
    <t>SPOLU</t>
  </si>
  <si>
    <t>počet smrteľných zranení bez projektu</t>
  </si>
  <si>
    <t>počet smrteľných zranení s projektom</t>
  </si>
  <si>
    <t>počet ľahkých zranení bez projektu</t>
  </si>
  <si>
    <t>počet ľahkých zranení s projektom</t>
  </si>
  <si>
    <t>počet ťažkých zranení bez projektu</t>
  </si>
  <si>
    <t>počet ťažkých zranení s projektom</t>
  </si>
  <si>
    <t>I/64</t>
  </si>
  <si>
    <t>Slnečné Skaly - Lietavská Lúčka</t>
  </si>
  <si>
    <t>Slnečné Skaly - Križovatka LL</t>
  </si>
  <si>
    <t>Križovatka LL - Križovatka Solinky</t>
  </si>
  <si>
    <t>Lietavská Lúčka - Križovatka Solinky</t>
  </si>
  <si>
    <t>N</t>
  </si>
  <si>
    <t>spolu</t>
  </si>
  <si>
    <t>RPDI tak ako ukazujú prieskumy (lokalita Porúbka)</t>
  </si>
  <si>
    <t>RPDI tak ako ukazujú prieskumy (priemer cca 13tis LL-juh až 18tis. pri križovake Solinky)</t>
  </si>
  <si>
    <t>25% dopravy ostáva na pôvodnej ceste</t>
  </si>
  <si>
    <t>Pôvodná doprava na I/64 bez 9000 vstupujúcich na privádzač južná časť</t>
  </si>
  <si>
    <t>Doprava na privádzači bez odbočených na D1 (tranzit)</t>
  </si>
  <si>
    <t>75% dopravy sa presúva na privádzač</t>
  </si>
  <si>
    <t>pre účely CBA</t>
  </si>
  <si>
    <t>Koeficienty rastu pre VÚC Žilina</t>
  </si>
  <si>
    <t>rok</t>
  </si>
  <si>
    <t>zmena</t>
  </si>
  <si>
    <t>SSC TP 07/2013</t>
  </si>
  <si>
    <t>2040-2025</t>
  </si>
  <si>
    <t>OA</t>
  </si>
  <si>
    <t>ľahká doprava, I. tr.</t>
  </si>
  <si>
    <t>ĽNV</t>
  </si>
  <si>
    <t>ťažká doprava, I. tr.</t>
  </si>
  <si>
    <t>SNV</t>
  </si>
  <si>
    <t>ŤNV</t>
  </si>
  <si>
    <t>BUS</t>
  </si>
  <si>
    <t>koeficient</t>
  </si>
  <si>
    <t>tranzit, bude sa vracať na D1 cez severnú časť privádzača podľa SDP v Žiline</t>
  </si>
  <si>
    <t>I/64B</t>
  </si>
  <si>
    <t>Zdroj</t>
  </si>
  <si>
    <t>Výkup pozemkov</t>
  </si>
  <si>
    <t>Zemné práce</t>
  </si>
  <si>
    <t>Stavebné výdavky</t>
  </si>
  <si>
    <t>mosty</t>
  </si>
  <si>
    <t>tunely</t>
  </si>
  <si>
    <t>cesty asfaltové</t>
  </si>
  <si>
    <t>cesty betónové</t>
  </si>
  <si>
    <t>podporné múry</t>
  </si>
  <si>
    <t>protihlukové a bezpečnostné  beriéry</t>
  </si>
  <si>
    <t>budovy</t>
  </si>
  <si>
    <t>inžinierske siete</t>
  </si>
  <si>
    <t>iné</t>
  </si>
  <si>
    <t xml:space="preserve">Zariadenia a stroje </t>
  </si>
  <si>
    <t>Externé riadenie</t>
  </si>
  <si>
    <t>Iné služby (Technická pomoc, publicita)</t>
  </si>
  <si>
    <t>Celkové investičné výdavky bez rezervy na nepredvídané výdavky</t>
  </si>
  <si>
    <t>prevzaté zo štúdie</t>
  </si>
  <si>
    <t>vlastné</t>
  </si>
  <si>
    <t>SD (3%)</t>
  </si>
  <si>
    <t>Pozemky (10%)</t>
  </si>
  <si>
    <t>PD (cca rovnako ako LL II. etapa)</t>
  </si>
  <si>
    <t>Variant A</t>
  </si>
  <si>
    <t>Variant A ŠR 2020</t>
  </si>
  <si>
    <t>Variant B</t>
  </si>
  <si>
    <t>SD (5%)</t>
  </si>
  <si>
    <t>ročné výdavky O&amp;M</t>
  </si>
  <si>
    <t>pre účely prevádzky mýtneho systému</t>
  </si>
  <si>
    <t>doprava nad 3,5t</t>
  </si>
  <si>
    <t>transakcie</t>
  </si>
  <si>
    <t>počet transakcií denne</t>
  </si>
  <si>
    <t>pre účely príjmov z mýtneho systému (vymedzené úseky)</t>
  </si>
  <si>
    <t>stredne ťažké</t>
  </si>
  <si>
    <t>ťažké</t>
  </si>
  <si>
    <t>autobusy</t>
  </si>
  <si>
    <t>EUR/rok</t>
  </si>
  <si>
    <t>spolu EUR</t>
  </si>
  <si>
    <t>Celkové náklady</t>
  </si>
  <si>
    <t>Finančná časť</t>
  </si>
  <si>
    <t>INV+10%</t>
  </si>
  <si>
    <t>INV-10%</t>
  </si>
  <si>
    <t>O&amp;M+10%</t>
  </si>
  <si>
    <t>O&amp;M-10%</t>
  </si>
  <si>
    <t>REV+10%</t>
  </si>
  <si>
    <t>REV-10%</t>
  </si>
  <si>
    <t>Zlomové hodnoty (kedy FNPV bude kladné)</t>
  </si>
  <si>
    <t>testINV</t>
  </si>
  <si>
    <t>testO&amp;M</t>
  </si>
  <si>
    <t>testREV</t>
  </si>
  <si>
    <t>t.j. úspora O&amp;M by musela narásť o dané %</t>
  </si>
  <si>
    <t>t.j. príjem by musel narásť o dané %</t>
  </si>
  <si>
    <t>Ekonomická časť</t>
  </si>
  <si>
    <t>VoT+10%</t>
  </si>
  <si>
    <t>VoT-10%</t>
  </si>
  <si>
    <t>Zlomové hodnoty (kedy ENPV záporné)</t>
  </si>
  <si>
    <t>testVoT</t>
  </si>
  <si>
    <t>t.j. pokles prínosu v podobe úspory času by musel klesnúť o dané percento</t>
  </si>
  <si>
    <t>t.j. prínos by musel byť záporný</t>
  </si>
  <si>
    <t>t.j. INV výdavky by museli klesnúť minimálne o dané percento (bez zohľadnenie ZH, ktorá by pokesom investície tiež poklesla)</t>
  </si>
  <si>
    <t>CONS+10%</t>
  </si>
  <si>
    <t>CONS-10%</t>
  </si>
  <si>
    <t>O_VOC+10%</t>
  </si>
  <si>
    <t>O_VOC-10%</t>
  </si>
  <si>
    <t>SAFE+10%</t>
  </si>
  <si>
    <t>SAFE-10%</t>
  </si>
  <si>
    <t>CO2+10%</t>
  </si>
  <si>
    <t>CO2-10%</t>
  </si>
  <si>
    <t>EMIS+10%</t>
  </si>
  <si>
    <t>EMIS-10%</t>
  </si>
  <si>
    <t>NOISE+10%</t>
  </si>
  <si>
    <t>NOISE-10%</t>
  </si>
  <si>
    <t>testCONS</t>
  </si>
  <si>
    <t>t.j. nárast O&amp;M o dané percento spôsobí ekonomickú nerentabilnosť investície (bez zohľadnenia zmeny ZH)</t>
  </si>
  <si>
    <t>t.j. nárast INV o dané percento spôsobí ekonomickú nerentabilnosť investície (bez zohľadnenia zmeny ZH)</t>
  </si>
  <si>
    <t>testO_VOC</t>
  </si>
  <si>
    <t>testSAFE</t>
  </si>
  <si>
    <t>testEMIS</t>
  </si>
  <si>
    <t>testCO2</t>
  </si>
  <si>
    <t>testNOISE</t>
  </si>
  <si>
    <t>ZH</t>
  </si>
  <si>
    <t>bez ZH a času</t>
  </si>
  <si>
    <t>bez ZH a času a spotreby PHM</t>
  </si>
  <si>
    <t>Celkové prínosy (nevzniknuté náklady) železnica</t>
  </si>
  <si>
    <t>Celkové prínosy (nevzniknuté náklady) bicykel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</si>
</sst>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0.0"/>
    <numFmt numFmtId="166" formatCode="#,##0.0"/>
    <numFmt numFmtId="167" formatCode="0.0%"/>
    <numFmt numFmtId="168" formatCode="#,##0.00_ ;[Red]\-#,##0.00\ "/>
    <numFmt numFmtId="169" formatCode="0.000"/>
    <numFmt numFmtId="170" formatCode="0.0000"/>
    <numFmt numFmtId="171" formatCode="#,##0.0000"/>
  </numFmts>
  <fonts count="4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sz val="8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sz val="8"/>
      <color rgb="FF000000"/>
      <name val="Arial"/>
      <family val="2"/>
    </font>
    <font>
      <sz val="10"/>
      <name val="Arial"/>
      <family val="2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vertAlign val="subscript"/>
      <sz val="8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3"/>
      <name val="Arial"/>
      <family val="2"/>
      <charset val="238"/>
    </font>
    <font>
      <i/>
      <sz val="8"/>
      <color theme="3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3399FF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3"/>
      <name val="Arial"/>
      <family val="2"/>
      <charset val="238"/>
    </font>
    <font>
      <b/>
      <i/>
      <sz val="8"/>
      <color theme="3"/>
      <name val="Arial"/>
      <family val="2"/>
      <charset val="238"/>
    </font>
    <font>
      <sz val="8"/>
      <color theme="1"/>
      <name val="Arial"/>
      <family val="2"/>
    </font>
    <font>
      <i/>
      <sz val="8"/>
      <color theme="0" tint="-0.3499862666707357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8"/>
      <color rgb="FFFF000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0" fontId="15" fillId="0" borderId="0"/>
    <xf numFmtId="0" fontId="2" fillId="0" borderId="0"/>
    <xf numFmtId="0" fontId="2" fillId="0" borderId="0"/>
  </cellStyleXfs>
  <cellXfs count="480">
    <xf numFmtId="0" fontId="0" fillId="0" borderId="0" xfId="0"/>
    <xf numFmtId="0" fontId="5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6" fillId="3" borderId="1" xfId="0" applyFont="1" applyFill="1" applyBorder="1"/>
    <xf numFmtId="0" fontId="5" fillId="3" borderId="1" xfId="0" applyFont="1" applyFill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3" fontId="3" fillId="0" borderId="1" xfId="0" applyNumberFormat="1" applyFont="1" applyFill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6" fillId="0" borderId="1" xfId="0" applyNumberFormat="1" applyFont="1" applyBorder="1"/>
    <xf numFmtId="3" fontId="3" fillId="0" borderId="0" xfId="0" applyNumberFormat="1" applyFont="1"/>
    <xf numFmtId="0" fontId="3" fillId="0" borderId="1" xfId="0" applyFont="1" applyFill="1" applyBorder="1"/>
    <xf numFmtId="0" fontId="5" fillId="0" borderId="0" xfId="0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0" fontId="6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/>
    <xf numFmtId="0" fontId="3" fillId="0" borderId="0" xfId="0" applyFont="1" applyBorder="1"/>
    <xf numFmtId="0" fontId="3" fillId="3" borderId="1" xfId="0" applyFont="1" applyFill="1" applyBorder="1"/>
    <xf numFmtId="0" fontId="6" fillId="0" borderId="2" xfId="0" applyFont="1" applyFill="1" applyBorder="1"/>
    <xf numFmtId="3" fontId="6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9" fontId="3" fillId="0" borderId="1" xfId="2" applyFont="1" applyFill="1" applyBorder="1"/>
    <xf numFmtId="0" fontId="6" fillId="0" borderId="0" xfId="0" applyFont="1" applyFill="1"/>
    <xf numFmtId="0" fontId="5" fillId="0" borderId="1" xfId="0" applyFont="1" applyFill="1" applyBorder="1"/>
    <xf numFmtId="3" fontId="3" fillId="0" borderId="0" xfId="0" applyNumberFormat="1" applyFont="1" applyFill="1"/>
    <xf numFmtId="164" fontId="3" fillId="0" borderId="0" xfId="0" applyNumberFormat="1" applyFont="1"/>
    <xf numFmtId="0" fontId="3" fillId="0" borderId="4" xfId="0" applyFont="1" applyBorder="1"/>
    <xf numFmtId="164" fontId="3" fillId="0" borderId="0" xfId="0" applyNumberFormat="1" applyFont="1" applyBorder="1"/>
    <xf numFmtId="0" fontId="3" fillId="0" borderId="2" xfId="0" applyFont="1" applyBorder="1"/>
    <xf numFmtId="3" fontId="3" fillId="0" borderId="2" xfId="0" applyNumberFormat="1" applyFont="1" applyFill="1" applyBorder="1"/>
    <xf numFmtId="3" fontId="3" fillId="2" borderId="2" xfId="0" applyNumberFormat="1" applyFont="1" applyFill="1" applyBorder="1"/>
    <xf numFmtId="0" fontId="6" fillId="4" borderId="1" xfId="0" applyFont="1" applyFill="1" applyBorder="1"/>
    <xf numFmtId="3" fontId="6" fillId="4" borderId="1" xfId="0" applyNumberFormat="1" applyFont="1" applyFill="1" applyBorder="1"/>
    <xf numFmtId="3" fontId="3" fillId="5" borderId="1" xfId="0" applyNumberFormat="1" applyFont="1" applyFill="1" applyBorder="1"/>
    <xf numFmtId="0" fontId="3" fillId="0" borderId="3" xfId="0" applyFont="1" applyBorder="1"/>
    <xf numFmtId="0" fontId="3" fillId="0" borderId="0" xfId="1" applyFont="1"/>
    <xf numFmtId="0" fontId="3" fillId="0" borderId="1" xfId="1" applyFont="1" applyBorder="1"/>
    <xf numFmtId="0" fontId="6" fillId="0" borderId="1" xfId="1" applyFont="1" applyBorder="1"/>
    <xf numFmtId="0" fontId="5" fillId="0" borderId="1" xfId="1" applyFont="1" applyBorder="1"/>
    <xf numFmtId="0" fontId="6" fillId="3" borderId="1" xfId="1" applyFont="1" applyFill="1" applyBorder="1"/>
    <xf numFmtId="0" fontId="3" fillId="3" borderId="1" xfId="1" applyFont="1" applyFill="1" applyBorder="1"/>
    <xf numFmtId="0" fontId="5" fillId="3" borderId="1" xfId="1" applyFont="1" applyFill="1" applyBorder="1"/>
    <xf numFmtId="0" fontId="6" fillId="0" borderId="0" xfId="1" applyFont="1"/>
    <xf numFmtId="164" fontId="3" fillId="0" borderId="1" xfId="1" applyNumberFormat="1" applyFont="1" applyBorder="1"/>
    <xf numFmtId="2" fontId="6" fillId="3" borderId="1" xfId="1" applyNumberFormat="1" applyFont="1" applyFill="1" applyBorder="1" applyAlignment="1">
      <alignment horizontal="center" wrapText="1"/>
    </xf>
    <xf numFmtId="0" fontId="3" fillId="0" borderId="4" xfId="1" applyFont="1" applyBorder="1"/>
    <xf numFmtId="3" fontId="6" fillId="0" borderId="0" xfId="0" applyNumberFormat="1" applyFont="1" applyBorder="1"/>
    <xf numFmtId="3" fontId="3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3" fillId="2" borderId="1" xfId="0" applyFont="1" applyFill="1" applyBorder="1"/>
    <xf numFmtId="9" fontId="3" fillId="0" borderId="3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1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3" fontId="6" fillId="6" borderId="6" xfId="0" applyNumberFormat="1" applyFont="1" applyFill="1" applyBorder="1"/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9" fontId="3" fillId="0" borderId="4" xfId="2" applyFont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3" fontId="3" fillId="6" borderId="8" xfId="0" applyNumberFormat="1" applyFont="1" applyFill="1" applyBorder="1"/>
    <xf numFmtId="3" fontId="3" fillId="7" borderId="9" xfId="0" applyNumberFormat="1" applyFont="1" applyFill="1" applyBorder="1"/>
    <xf numFmtId="3" fontId="6" fillId="7" borderId="6" xfId="0" applyNumberFormat="1" applyFont="1" applyFill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1" xfId="1" applyFont="1" applyFill="1" applyBorder="1"/>
    <xf numFmtId="164" fontId="6" fillId="7" borderId="1" xfId="1" applyNumberFormat="1" applyFont="1" applyFill="1" applyBorder="1"/>
    <xf numFmtId="0" fontId="3" fillId="8" borderId="10" xfId="0" applyFont="1" applyFill="1" applyBorder="1"/>
    <xf numFmtId="0" fontId="3" fillId="8" borderId="12" xfId="0" applyFont="1" applyFill="1" applyBorder="1"/>
    <xf numFmtId="0" fontId="3" fillId="8" borderId="11" xfId="0" applyFont="1" applyFill="1" applyBorder="1"/>
    <xf numFmtId="0" fontId="3" fillId="8" borderId="13" xfId="0" applyFont="1" applyFill="1" applyBorder="1"/>
    <xf numFmtId="0" fontId="3" fillId="8" borderId="0" xfId="0" applyFont="1" applyFill="1" applyBorder="1"/>
    <xf numFmtId="0" fontId="3" fillId="8" borderId="14" xfId="0" applyFont="1" applyFill="1" applyBorder="1"/>
    <xf numFmtId="0" fontId="3" fillId="8" borderId="15" xfId="0" applyFont="1" applyFill="1" applyBorder="1"/>
    <xf numFmtId="0" fontId="3" fillId="8" borderId="16" xfId="0" applyFont="1" applyFill="1" applyBorder="1"/>
    <xf numFmtId="0" fontId="3" fillId="8" borderId="17" xfId="0" applyFont="1" applyFill="1" applyBorder="1"/>
    <xf numFmtId="0" fontId="3" fillId="0" borderId="3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/>
    <xf numFmtId="167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18" fillId="0" borderId="0" xfId="0" applyFont="1"/>
    <xf numFmtId="167" fontId="18" fillId="0" borderId="0" xfId="0" applyNumberFormat="1" applyFont="1"/>
    <xf numFmtId="167" fontId="3" fillId="0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67" fontId="19" fillId="0" borderId="0" xfId="0" applyNumberFormat="1" applyFont="1"/>
    <xf numFmtId="0" fontId="7" fillId="9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3" fillId="9" borderId="1" xfId="0" applyFont="1" applyFill="1" applyBorder="1"/>
    <xf numFmtId="0" fontId="6" fillId="9" borderId="19" xfId="0" applyNumberFormat="1" applyFont="1" applyFill="1" applyBorder="1" applyAlignment="1">
      <alignment horizontal="center" vertical="center"/>
    </xf>
    <xf numFmtId="0" fontId="6" fillId="9" borderId="20" xfId="0" applyNumberFormat="1" applyFont="1" applyFill="1" applyBorder="1" applyAlignment="1">
      <alignment horizontal="center" vertical="center"/>
    </xf>
    <xf numFmtId="0" fontId="6" fillId="9" borderId="4" xfId="0" applyNumberFormat="1" applyFont="1" applyFill="1" applyBorder="1" applyAlignment="1">
      <alignment horizontal="center" vertical="center"/>
    </xf>
    <xf numFmtId="169" fontId="3" fillId="7" borderId="1" xfId="0" applyNumberFormat="1" applyFont="1" applyFill="1" applyBorder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9" fontId="7" fillId="9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/>
    </xf>
    <xf numFmtId="0" fontId="6" fillId="7" borderId="1" xfId="0" applyNumberFormat="1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7" fontId="10" fillId="0" borderId="1" xfId="2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11" fillId="0" borderId="3" xfId="0" applyFont="1" applyBorder="1"/>
    <xf numFmtId="0" fontId="6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 wrapText="1"/>
    </xf>
    <xf numFmtId="169" fontId="11" fillId="0" borderId="3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9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169" fontId="14" fillId="0" borderId="0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center"/>
    </xf>
    <xf numFmtId="166" fontId="11" fillId="7" borderId="1" xfId="0" applyNumberFormat="1" applyFont="1" applyFill="1" applyBorder="1" applyAlignment="1">
      <alignment horizontal="center"/>
    </xf>
    <xf numFmtId="171" fontId="11" fillId="0" borderId="1" xfId="0" applyNumberFormat="1" applyFont="1" applyBorder="1" applyAlignment="1">
      <alignment horizontal="center"/>
    </xf>
    <xf numFmtId="3" fontId="18" fillId="0" borderId="0" xfId="0" applyNumberFormat="1" applyFont="1"/>
    <xf numFmtId="171" fontId="18" fillId="0" borderId="0" xfId="0" applyNumberFormat="1" applyFont="1"/>
    <xf numFmtId="166" fontId="18" fillId="0" borderId="0" xfId="0" applyNumberFormat="1" applyFont="1"/>
    <xf numFmtId="4" fontId="18" fillId="0" borderId="0" xfId="0" applyNumberFormat="1" applyFont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horizontal="justify" vertical="center"/>
    </xf>
    <xf numFmtId="0" fontId="24" fillId="0" borderId="0" xfId="0" applyFont="1"/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3" fontId="5" fillId="2" borderId="1" xfId="0" applyNumberFormat="1" applyFont="1" applyFill="1" applyBorder="1"/>
    <xf numFmtId="3" fontId="5" fillId="0" borderId="1" xfId="0" applyNumberFormat="1" applyFont="1" applyFill="1" applyBorder="1"/>
    <xf numFmtId="0" fontId="26" fillId="0" borderId="0" xfId="0" applyFont="1"/>
    <xf numFmtId="0" fontId="27" fillId="0" borderId="1" xfId="0" applyFont="1" applyFill="1" applyBorder="1"/>
    <xf numFmtId="3" fontId="27" fillId="0" borderId="1" xfId="0" applyNumberFormat="1" applyFont="1" applyBorder="1"/>
    <xf numFmtId="3" fontId="27" fillId="2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/>
    <xf numFmtId="3" fontId="3" fillId="4" borderId="1" xfId="0" applyNumberFormat="1" applyFont="1" applyFill="1" applyBorder="1"/>
    <xf numFmtId="3" fontId="3" fillId="4" borderId="2" xfId="0" applyNumberFormat="1" applyFont="1" applyFill="1" applyBorder="1"/>
    <xf numFmtId="3" fontId="3" fillId="4" borderId="3" xfId="0" applyNumberFormat="1" applyFont="1" applyFill="1" applyBorder="1"/>
    <xf numFmtId="3" fontId="3" fillId="0" borderId="4" xfId="0" applyNumberFormat="1" applyFont="1" applyFill="1" applyBorder="1"/>
    <xf numFmtId="0" fontId="5" fillId="0" borderId="0" xfId="0" applyFont="1" applyFill="1"/>
    <xf numFmtId="3" fontId="27" fillId="0" borderId="1" xfId="0" applyNumberFormat="1" applyFont="1" applyFill="1" applyBorder="1"/>
    <xf numFmtId="3" fontId="3" fillId="7" borderId="1" xfId="0" applyNumberFormat="1" applyFont="1" applyFill="1" applyBorder="1"/>
    <xf numFmtId="164" fontId="3" fillId="7" borderId="1" xfId="0" applyNumberFormat="1" applyFont="1" applyFill="1" applyBorder="1"/>
    <xf numFmtId="0" fontId="6" fillId="4" borderId="5" xfId="0" applyFont="1" applyFill="1" applyBorder="1"/>
    <xf numFmtId="3" fontId="6" fillId="4" borderId="5" xfId="0" applyNumberFormat="1" applyFont="1" applyFill="1" applyBorder="1"/>
    <xf numFmtId="0" fontId="3" fillId="5" borderId="1" xfId="0" applyFont="1" applyFill="1" applyBorder="1"/>
    <xf numFmtId="0" fontId="3" fillId="0" borderId="1" xfId="0" applyFont="1" applyBorder="1" applyAlignment="1"/>
    <xf numFmtId="0" fontId="3" fillId="0" borderId="0" xfId="0" applyFont="1" applyAlignment="1"/>
    <xf numFmtId="0" fontId="6" fillId="0" borderId="1" xfId="0" applyFont="1" applyBorder="1" applyAlignment="1"/>
    <xf numFmtId="0" fontId="6" fillId="3" borderId="1" xfId="0" applyFont="1" applyFill="1" applyBorder="1" applyAlignment="1"/>
    <xf numFmtId="0" fontId="3" fillId="3" borderId="1" xfId="0" applyFont="1" applyFill="1" applyBorder="1" applyAlignment="1"/>
    <xf numFmtId="3" fontId="3" fillId="0" borderId="1" xfId="0" applyNumberFormat="1" applyFont="1" applyBorder="1" applyAlignment="1"/>
    <xf numFmtId="0" fontId="3" fillId="0" borderId="2" xfId="0" applyFont="1" applyFill="1" applyBorder="1" applyAlignment="1"/>
    <xf numFmtId="0" fontId="3" fillId="0" borderId="3" xfId="0" applyFont="1" applyBorder="1" applyAlignment="1"/>
    <xf numFmtId="0" fontId="6" fillId="0" borderId="0" xfId="0" applyFont="1" applyAlignment="1"/>
    <xf numFmtId="3" fontId="3" fillId="0" borderId="0" xfId="0" applyNumberFormat="1" applyFont="1" applyAlignment="1"/>
    <xf numFmtId="0" fontId="6" fillId="7" borderId="1" xfId="0" applyFont="1" applyFill="1" applyBorder="1"/>
    <xf numFmtId="0" fontId="3" fillId="7" borderId="1" xfId="0" applyFont="1" applyFill="1" applyBorder="1"/>
    <xf numFmtId="3" fontId="6" fillId="7" borderId="4" xfId="0" applyNumberFormat="1" applyFont="1" applyFill="1" applyBorder="1" applyAlignment="1"/>
    <xf numFmtId="0" fontId="6" fillId="7" borderId="4" xfId="0" applyFont="1" applyFill="1" applyBorder="1" applyAlignment="1"/>
    <xf numFmtId="0" fontId="3" fillId="0" borderId="0" xfId="0" applyFont="1" applyBorder="1" applyAlignment="1"/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3" fillId="0" borderId="2" xfId="0" applyFont="1" applyBorder="1" applyAlignment="1"/>
    <xf numFmtId="164" fontId="3" fillId="0" borderId="1" xfId="0" applyNumberFormat="1" applyFont="1" applyBorder="1" applyAlignment="1"/>
    <xf numFmtId="164" fontId="6" fillId="7" borderId="1" xfId="0" applyNumberFormat="1" applyFont="1" applyFill="1" applyBorder="1" applyAlignment="1"/>
    <xf numFmtId="164" fontId="6" fillId="7" borderId="7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3" fillId="0" borderId="2" xfId="0" applyNumberFormat="1" applyFont="1" applyBorder="1" applyAlignment="1"/>
    <xf numFmtId="164" fontId="3" fillId="0" borderId="2" xfId="0" applyNumberFormat="1" applyFont="1" applyFill="1" applyBorder="1" applyAlignment="1"/>
    <xf numFmtId="164" fontId="3" fillId="0" borderId="18" xfId="0" applyNumberFormat="1" applyFont="1" applyBorder="1" applyAlignment="1"/>
    <xf numFmtId="164" fontId="3" fillId="0" borderId="3" xfId="0" applyNumberFormat="1" applyFont="1" applyFill="1" applyBorder="1" applyAlignment="1"/>
    <xf numFmtId="164" fontId="3" fillId="0" borderId="3" xfId="0" applyNumberFormat="1" applyFont="1" applyBorder="1" applyAlignment="1"/>
    <xf numFmtId="164" fontId="3" fillId="0" borderId="5" xfId="0" applyNumberFormat="1" applyFont="1" applyBorder="1" applyAlignment="1"/>
    <xf numFmtId="164" fontId="3" fillId="2" borderId="1" xfId="0" applyNumberFormat="1" applyFont="1" applyFill="1" applyBorder="1" applyAlignment="1"/>
    <xf numFmtId="3" fontId="6" fillId="9" borderId="4" xfId="0" applyNumberFormat="1" applyFont="1" applyFill="1" applyBorder="1" applyAlignment="1"/>
    <xf numFmtId="164" fontId="6" fillId="9" borderId="1" xfId="0" applyNumberFormat="1" applyFont="1" applyFill="1" applyBorder="1" applyAlignment="1"/>
    <xf numFmtId="164" fontId="6" fillId="9" borderId="7" xfId="0" applyNumberFormat="1" applyFont="1" applyFill="1" applyBorder="1" applyAlignment="1"/>
    <xf numFmtId="0" fontId="3" fillId="0" borderId="1" xfId="0" applyFont="1" applyFill="1" applyBorder="1" applyAlignment="1"/>
    <xf numFmtId="164" fontId="3" fillId="2" borderId="1" xfId="1" applyNumberFormat="1" applyFont="1" applyFill="1" applyBorder="1"/>
    <xf numFmtId="164" fontId="6" fillId="0" borderId="1" xfId="1" applyNumberFormat="1" applyFont="1" applyBorder="1"/>
    <xf numFmtId="0" fontId="6" fillId="9" borderId="4" xfId="1" applyFont="1" applyFill="1" applyBorder="1"/>
    <xf numFmtId="0" fontId="6" fillId="7" borderId="4" xfId="1" applyFont="1" applyFill="1" applyBorder="1"/>
    <xf numFmtId="164" fontId="3" fillId="0" borderId="1" xfId="1" applyNumberFormat="1" applyFont="1" applyFill="1" applyBorder="1"/>
    <xf numFmtId="164" fontId="3" fillId="0" borderId="5" xfId="1" applyNumberFormat="1" applyFont="1" applyBorder="1"/>
    <xf numFmtId="164" fontId="3" fillId="0" borderId="5" xfId="1" applyNumberFormat="1" applyFont="1" applyFill="1" applyBorder="1"/>
    <xf numFmtId="164" fontId="6" fillId="7" borderId="7" xfId="1" applyNumberFormat="1" applyFont="1" applyFill="1" applyBorder="1"/>
    <xf numFmtId="164" fontId="6" fillId="9" borderId="1" xfId="1" applyNumberFormat="1" applyFont="1" applyFill="1" applyBorder="1"/>
    <xf numFmtId="164" fontId="6" fillId="9" borderId="7" xfId="1" applyNumberFormat="1" applyFont="1" applyFill="1" applyBorder="1"/>
    <xf numFmtId="0" fontId="6" fillId="0" borderId="5" xfId="1" applyFont="1" applyBorder="1" applyAlignment="1">
      <alignment wrapText="1"/>
    </xf>
    <xf numFmtId="164" fontId="3" fillId="7" borderId="1" xfId="1" applyNumberFormat="1" applyFont="1" applyFill="1" applyBorder="1"/>
    <xf numFmtId="10" fontId="3" fillId="7" borderId="1" xfId="1" applyNumberFormat="1" applyFont="1" applyFill="1" applyBorder="1"/>
    <xf numFmtId="168" fontId="3" fillId="7" borderId="1" xfId="1" applyNumberFormat="1" applyFont="1" applyFill="1" applyBorder="1"/>
    <xf numFmtId="0" fontId="6" fillId="9" borderId="4" xfId="0" applyFont="1" applyFill="1" applyBorder="1" applyAlignment="1"/>
    <xf numFmtId="0" fontId="6" fillId="0" borderId="0" xfId="0" applyFont="1" applyAlignment="1">
      <alignment wrapText="1"/>
    </xf>
    <xf numFmtId="0" fontId="17" fillId="0" borderId="0" xfId="3" applyFont="1" applyBorder="1"/>
    <xf numFmtId="0" fontId="16" fillId="0" borderId="0" xfId="3" applyFont="1" applyBorder="1"/>
    <xf numFmtId="0" fontId="17" fillId="0" borderId="0" xfId="3" applyFont="1" applyFill="1" applyBorder="1"/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/>
    </xf>
    <xf numFmtId="0" fontId="16" fillId="0" borderId="0" xfId="3" applyFont="1" applyBorder="1" applyAlignment="1">
      <alignment horizontal="left" vertical="center" wrapText="1"/>
    </xf>
    <xf numFmtId="0" fontId="17" fillId="0" borderId="0" xfId="3" applyNumberFormat="1" applyFont="1" applyBorder="1"/>
    <xf numFmtId="0" fontId="3" fillId="0" borderId="0" xfId="0" applyFont="1" applyAlignment="1">
      <alignment horizontal="center" vertical="center" wrapText="1"/>
    </xf>
    <xf numFmtId="0" fontId="16" fillId="10" borderId="0" xfId="3" applyFont="1" applyFill="1" applyBorder="1" applyAlignment="1">
      <alignment horizontal="left" vertical="center" wrapText="1"/>
    </xf>
    <xf numFmtId="0" fontId="16" fillId="7" borderId="0" xfId="3" applyFont="1" applyFill="1" applyBorder="1" applyAlignment="1">
      <alignment horizontal="center" vertical="center" wrapText="1"/>
    </xf>
    <xf numFmtId="169" fontId="17" fillId="7" borderId="0" xfId="3" applyNumberFormat="1" applyFont="1" applyFill="1" applyBorder="1"/>
    <xf numFmtId="0" fontId="16" fillId="7" borderId="0" xfId="3" applyFont="1" applyFill="1" applyBorder="1" applyAlignment="1">
      <alignment horizontal="center" vertical="center" wrapText="1"/>
    </xf>
    <xf numFmtId="0" fontId="16" fillId="0" borderId="0" xfId="3" applyFont="1" applyFill="1" applyBorder="1"/>
    <xf numFmtId="3" fontId="6" fillId="6" borderId="1" xfId="0" applyNumberFormat="1" applyFont="1" applyFill="1" applyBorder="1"/>
    <xf numFmtId="3" fontId="6" fillId="7" borderId="1" xfId="0" applyNumberFormat="1" applyFont="1" applyFill="1" applyBorder="1"/>
    <xf numFmtId="0" fontId="6" fillId="7" borderId="1" xfId="0" applyNumberFormat="1" applyFont="1" applyFill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center" vertical="center" wrapText="1"/>
    </xf>
    <xf numFmtId="0" fontId="28" fillId="0" borderId="0" xfId="3" applyFont="1" applyFill="1" applyBorder="1"/>
    <xf numFmtId="169" fontId="28" fillId="7" borderId="0" xfId="3" applyNumberFormat="1" applyFont="1" applyFill="1" applyBorder="1"/>
    <xf numFmtId="0" fontId="28" fillId="0" borderId="0" xfId="3" applyNumberFormat="1" applyFont="1" applyBorder="1"/>
    <xf numFmtId="0" fontId="28" fillId="0" borderId="0" xfId="3" applyFont="1" applyBorder="1"/>
    <xf numFmtId="0" fontId="19" fillId="0" borderId="0" xfId="0" applyFont="1"/>
    <xf numFmtId="0" fontId="30" fillId="0" borderId="0" xfId="3" applyFont="1" applyFill="1" applyBorder="1" applyAlignment="1">
      <alignment vertical="center"/>
    </xf>
    <xf numFmtId="0" fontId="31" fillId="0" borderId="0" xfId="3" applyFont="1" applyBorder="1"/>
    <xf numFmtId="0" fontId="16" fillId="11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left" vertical="center"/>
    </xf>
    <xf numFmtId="0" fontId="16" fillId="5" borderId="0" xfId="3" applyFont="1" applyFill="1" applyBorder="1" applyAlignment="1">
      <alignment horizontal="left" vertical="center" wrapText="1"/>
    </xf>
    <xf numFmtId="0" fontId="31" fillId="0" borderId="0" xfId="3" applyFont="1" applyBorder="1" applyAlignment="1">
      <alignment horizontal="left" vertical="center"/>
    </xf>
    <xf numFmtId="1" fontId="17" fillId="0" borderId="0" xfId="3" applyNumberFormat="1" applyFont="1" applyBorder="1"/>
    <xf numFmtId="1" fontId="16" fillId="0" borderId="0" xfId="3" applyNumberFormat="1" applyFont="1" applyBorder="1"/>
    <xf numFmtId="3" fontId="17" fillId="0" borderId="0" xfId="3" applyNumberFormat="1" applyFont="1" applyBorder="1"/>
    <xf numFmtId="3" fontId="16" fillId="0" borderId="0" xfId="3" applyNumberFormat="1" applyFont="1" applyBorder="1"/>
    <xf numFmtId="3" fontId="3" fillId="3" borderId="1" xfId="0" applyNumberFormat="1" applyFont="1" applyFill="1" applyBorder="1"/>
    <xf numFmtId="3" fontId="3" fillId="3" borderId="4" xfId="0" applyNumberFormat="1" applyFont="1" applyFill="1" applyBorder="1"/>
    <xf numFmtId="0" fontId="3" fillId="3" borderId="4" xfId="0" applyFont="1" applyFill="1" applyBorder="1"/>
    <xf numFmtId="10" fontId="3" fillId="7" borderId="1" xfId="2" applyNumberFormat="1" applyFont="1" applyFill="1" applyBorder="1"/>
    <xf numFmtId="0" fontId="29" fillId="0" borderId="0" xfId="0" applyFont="1"/>
    <xf numFmtId="3" fontId="6" fillId="4" borderId="3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vertical="center"/>
    </xf>
    <xf numFmtId="0" fontId="16" fillId="3" borderId="0" xfId="3" applyFont="1" applyFill="1" applyBorder="1" applyAlignment="1">
      <alignment horizontal="left" vertical="center" wrapText="1"/>
    </xf>
    <xf numFmtId="0" fontId="16" fillId="3" borderId="0" xfId="3" applyFont="1" applyFill="1" applyBorder="1" applyAlignment="1">
      <alignment horizontal="center" vertical="center" wrapText="1"/>
    </xf>
    <xf numFmtId="165" fontId="17" fillId="3" borderId="0" xfId="3" applyNumberFormat="1" applyFont="1" applyFill="1" applyBorder="1"/>
    <xf numFmtId="0" fontId="16" fillId="13" borderId="0" xfId="3" applyFont="1" applyFill="1" applyBorder="1"/>
    <xf numFmtId="169" fontId="16" fillId="13" borderId="0" xfId="3" applyNumberFormat="1" applyFont="1" applyFill="1" applyBorder="1"/>
    <xf numFmtId="165" fontId="16" fillId="13" borderId="0" xfId="3" applyNumberFormat="1" applyFont="1" applyFill="1" applyBorder="1"/>
    <xf numFmtId="166" fontId="16" fillId="13" borderId="0" xfId="3" applyNumberFormat="1" applyFont="1" applyFill="1" applyBorder="1"/>
    <xf numFmtId="0" fontId="16" fillId="4" borderId="0" xfId="3" applyFont="1" applyFill="1" applyBorder="1" applyAlignment="1">
      <alignment horizontal="center" vertical="center" wrapText="1"/>
    </xf>
    <xf numFmtId="165" fontId="17" fillId="4" borderId="0" xfId="3" applyNumberFormat="1" applyFont="1" applyFill="1" applyBorder="1"/>
    <xf numFmtId="165" fontId="28" fillId="4" borderId="0" xfId="3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35" fillId="0" borderId="0" xfId="0" applyFont="1"/>
    <xf numFmtId="0" fontId="3" fillId="0" borderId="0" xfId="0" applyFont="1" applyFill="1" applyBorder="1"/>
    <xf numFmtId="3" fontId="3" fillId="3" borderId="1" xfId="0" applyNumberFormat="1" applyFont="1" applyFill="1" applyBorder="1" applyAlignment="1">
      <alignment horizontal="center"/>
    </xf>
    <xf numFmtId="169" fontId="17" fillId="0" borderId="0" xfId="3" applyNumberFormat="1" applyFont="1" applyBorder="1"/>
    <xf numFmtId="169" fontId="29" fillId="0" borderId="1" xfId="0" applyNumberFormat="1" applyFont="1" applyFill="1" applyBorder="1" applyAlignment="1">
      <alignment horizontal="center"/>
    </xf>
    <xf numFmtId="166" fontId="17" fillId="3" borderId="0" xfId="3" applyNumberFormat="1" applyFont="1" applyFill="1" applyBorder="1"/>
    <xf numFmtId="166" fontId="17" fillId="4" borderId="0" xfId="3" applyNumberFormat="1" applyFont="1" applyFill="1" applyBorder="1"/>
    <xf numFmtId="166" fontId="28" fillId="4" borderId="0" xfId="3" applyNumberFormat="1" applyFont="1" applyFill="1" applyBorder="1"/>
    <xf numFmtId="10" fontId="3" fillId="7" borderId="1" xfId="0" applyNumberFormat="1" applyFont="1" applyFill="1" applyBorder="1"/>
    <xf numFmtId="0" fontId="5" fillId="0" borderId="0" xfId="1" applyFont="1"/>
    <xf numFmtId="166" fontId="3" fillId="0" borderId="0" xfId="1" applyNumberFormat="1" applyFont="1"/>
    <xf numFmtId="169" fontId="5" fillId="7" borderId="0" xfId="3" applyNumberFormat="1" applyFont="1" applyFill="1" applyBorder="1"/>
    <xf numFmtId="0" fontId="16" fillId="0" borderId="0" xfId="3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3" applyFont="1" applyBorder="1" applyAlignment="1">
      <alignment horizontal="center"/>
    </xf>
    <xf numFmtId="0" fontId="31" fillId="0" borderId="0" xfId="3" applyFont="1" applyBorder="1" applyAlignment="1">
      <alignment horizontal="center"/>
    </xf>
    <xf numFmtId="3" fontId="31" fillId="0" borderId="0" xfId="3" applyNumberFormat="1" applyFont="1" applyBorder="1"/>
    <xf numFmtId="166" fontId="29" fillId="13" borderId="0" xfId="3" applyNumberFormat="1" applyFont="1" applyFill="1" applyBorder="1"/>
    <xf numFmtId="166" fontId="17" fillId="0" borderId="0" xfId="3" applyNumberFormat="1" applyFont="1" applyBorder="1"/>
    <xf numFmtId="166" fontId="16" fillId="0" borderId="0" xfId="3" applyNumberFormat="1" applyFont="1" applyBorder="1"/>
    <xf numFmtId="166" fontId="31" fillId="0" borderId="0" xfId="3" applyNumberFormat="1" applyFont="1" applyBorder="1"/>
    <xf numFmtId="0" fontId="19" fillId="0" borderId="0" xfId="3" applyFont="1" applyBorder="1"/>
    <xf numFmtId="0" fontId="19" fillId="0" borderId="0" xfId="3" applyFont="1" applyBorder="1" applyAlignment="1">
      <alignment horizontal="center"/>
    </xf>
    <xf numFmtId="3" fontId="19" fillId="0" borderId="0" xfId="3" applyNumberFormat="1" applyFont="1" applyBorder="1"/>
    <xf numFmtId="166" fontId="19" fillId="0" borderId="0" xfId="3" applyNumberFormat="1" applyFont="1" applyBorder="1"/>
    <xf numFmtId="0" fontId="16" fillId="16" borderId="0" xfId="3" applyFont="1" applyFill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30" fillId="0" borderId="0" xfId="3" applyFont="1" applyAlignment="1">
      <alignment vertical="center"/>
    </xf>
    <xf numFmtId="0" fontId="16" fillId="0" borderId="0" xfId="3" applyFont="1" applyAlignment="1">
      <alignment horizontal="center" vertical="center" wrapText="1"/>
    </xf>
    <xf numFmtId="0" fontId="16" fillId="7" borderId="0" xfId="3" applyFont="1" applyFill="1" applyAlignment="1">
      <alignment horizontal="center" vertical="center" wrapText="1"/>
    </xf>
    <xf numFmtId="0" fontId="17" fillId="0" borderId="0" xfId="3" applyFont="1"/>
    <xf numFmtId="169" fontId="17" fillId="7" borderId="0" xfId="3" applyNumberFormat="1" applyFont="1" applyFill="1"/>
    <xf numFmtId="3" fontId="17" fillId="16" borderId="0" xfId="3" applyNumberFormat="1" applyFont="1" applyFill="1"/>
    <xf numFmtId="3" fontId="17" fillId="0" borderId="0" xfId="3" applyNumberFormat="1" applyFont="1"/>
    <xf numFmtId="0" fontId="16" fillId="0" borderId="0" xfId="3" applyFont="1"/>
    <xf numFmtId="0" fontId="31" fillId="0" borderId="0" xfId="3" applyFont="1" applyAlignment="1">
      <alignment horizontal="right"/>
    </xf>
    <xf numFmtId="169" fontId="37" fillId="7" borderId="0" xfId="3" applyNumberFormat="1" applyFont="1" applyFill="1"/>
    <xf numFmtId="3" fontId="31" fillId="0" borderId="0" xfId="3" applyNumberFormat="1" applyFont="1"/>
    <xf numFmtId="3" fontId="16" fillId="0" borderId="0" xfId="3" applyNumberFormat="1" applyFont="1"/>
    <xf numFmtId="0" fontId="31" fillId="0" borderId="0" xfId="3" applyFont="1"/>
    <xf numFmtId="0" fontId="16" fillId="17" borderId="0" xfId="3" applyFont="1" applyFill="1" applyAlignment="1">
      <alignment horizontal="center" vertical="center" wrapText="1"/>
    </xf>
    <xf numFmtId="169" fontId="17" fillId="17" borderId="0" xfId="3" applyNumberFormat="1" applyFont="1" applyFill="1"/>
    <xf numFmtId="0" fontId="27" fillId="0" borderId="0" xfId="3" applyFont="1" applyAlignment="1">
      <alignment horizontal="center" vertical="center" wrapText="1"/>
    </xf>
    <xf numFmtId="0" fontId="28" fillId="0" borderId="0" xfId="3" applyFont="1"/>
    <xf numFmtId="169" fontId="28" fillId="17" borderId="0" xfId="3" applyNumberFormat="1" applyFont="1" applyFill="1"/>
    <xf numFmtId="169" fontId="37" fillId="17" borderId="0" xfId="3" applyNumberFormat="1" applyFont="1" applyFill="1"/>
    <xf numFmtId="0" fontId="27" fillId="0" borderId="0" xfId="3" applyFont="1"/>
    <xf numFmtId="0" fontId="38" fillId="0" borderId="0" xfId="3" applyFont="1" applyAlignment="1">
      <alignment horizontal="right"/>
    </xf>
    <xf numFmtId="169" fontId="39" fillId="17" borderId="0" xfId="3" applyNumberFormat="1" applyFont="1" applyFill="1"/>
    <xf numFmtId="3" fontId="38" fillId="0" borderId="0" xfId="3" applyNumberFormat="1" applyFont="1"/>
    <xf numFmtId="0" fontId="16" fillId="15" borderId="0" xfId="3" applyFont="1" applyFill="1"/>
    <xf numFmtId="0" fontId="16" fillId="0" borderId="0" xfId="3" applyFont="1" applyAlignment="1">
      <alignment horizontal="center"/>
    </xf>
    <xf numFmtId="167" fontId="16" fillId="15" borderId="0" xfId="3" applyNumberFormat="1" applyFont="1" applyFill="1"/>
    <xf numFmtId="0" fontId="16" fillId="18" borderId="0" xfId="3" applyFont="1" applyFill="1" applyBorder="1" applyAlignment="1">
      <alignment horizontal="left" vertical="center" wrapText="1"/>
    </xf>
    <xf numFmtId="0" fontId="16" fillId="18" borderId="0" xfId="3" applyFont="1" applyFill="1" applyBorder="1" applyAlignment="1">
      <alignment horizontal="center" vertical="center" wrapText="1"/>
    </xf>
    <xf numFmtId="1" fontId="40" fillId="18" borderId="0" xfId="3" applyNumberFormat="1" applyFont="1" applyFill="1" applyBorder="1" applyAlignment="1">
      <alignment horizontal="center" vertical="center" wrapText="1"/>
    </xf>
    <xf numFmtId="1" fontId="40" fillId="18" borderId="0" xfId="3" applyNumberFormat="1" applyFont="1" applyFill="1" applyBorder="1" applyAlignment="1">
      <alignment horizontal="center"/>
    </xf>
    <xf numFmtId="1" fontId="40" fillId="18" borderId="0" xfId="3" applyNumberFormat="1" applyFont="1" applyFill="1" applyBorder="1" applyAlignment="1">
      <alignment horizontal="center" vertical="center"/>
    </xf>
    <xf numFmtId="0" fontId="16" fillId="15" borderId="0" xfId="3" applyFont="1" applyFill="1" applyAlignment="1">
      <alignment horizontal="center"/>
    </xf>
    <xf numFmtId="9" fontId="16" fillId="15" borderId="0" xfId="3" applyNumberFormat="1" applyFont="1" applyFill="1" applyAlignment="1">
      <alignment horizontal="center"/>
    </xf>
    <xf numFmtId="3" fontId="28" fillId="0" borderId="0" xfId="3" applyNumberFormat="1" applyFont="1" applyBorder="1"/>
    <xf numFmtId="0" fontId="16" fillId="19" borderId="0" xfId="3" applyFont="1" applyFill="1" applyAlignment="1">
      <alignment horizontal="left" vertical="center" wrapText="1"/>
    </xf>
    <xf numFmtId="1" fontId="17" fillId="0" borderId="0" xfId="3" applyNumberFormat="1" applyFont="1"/>
    <xf numFmtId="1" fontId="17" fillId="19" borderId="0" xfId="3" applyNumberFormat="1" applyFont="1" applyFill="1"/>
    <xf numFmtId="0" fontId="16" fillId="18" borderId="0" xfId="3" applyFont="1" applyFill="1" applyBorder="1" applyAlignment="1">
      <alignment horizontal="center"/>
    </xf>
    <xf numFmtId="0" fontId="16" fillId="18" borderId="0" xfId="3" applyFont="1" applyFill="1" applyAlignment="1">
      <alignment horizontal="center" vertical="center" wrapText="1"/>
    </xf>
    <xf numFmtId="0" fontId="16" fillId="18" borderId="0" xfId="3" applyFont="1" applyFill="1" applyAlignment="1">
      <alignment horizontal="center"/>
    </xf>
    <xf numFmtId="3" fontId="16" fillId="18" borderId="0" xfId="3" applyNumberFormat="1" applyFont="1" applyFill="1" applyAlignment="1">
      <alignment horizontal="center"/>
    </xf>
    <xf numFmtId="0" fontId="41" fillId="0" borderId="0" xfId="3" applyFont="1" applyFill="1" applyBorder="1"/>
    <xf numFmtId="0" fontId="31" fillId="14" borderId="0" xfId="3" applyFont="1" applyFill="1" applyBorder="1"/>
    <xf numFmtId="0" fontId="6" fillId="15" borderId="1" xfId="0" applyFont="1" applyFill="1" applyBorder="1"/>
    <xf numFmtId="0" fontId="5" fillId="15" borderId="1" xfId="0" applyFont="1" applyFill="1" applyBorder="1"/>
    <xf numFmtId="0" fontId="3" fillId="15" borderId="1" xfId="0" applyFont="1" applyFill="1" applyBorder="1"/>
    <xf numFmtId="3" fontId="3" fillId="15" borderId="1" xfId="0" applyNumberFormat="1" applyFont="1" applyFill="1" applyBorder="1"/>
    <xf numFmtId="0" fontId="3" fillId="15" borderId="1" xfId="0" applyFont="1" applyFill="1" applyBorder="1" applyAlignment="1">
      <alignment horizontal="right"/>
    </xf>
    <xf numFmtId="0" fontId="6" fillId="15" borderId="1" xfId="0" applyFont="1" applyFill="1" applyBorder="1" applyAlignment="1">
      <alignment wrapText="1"/>
    </xf>
    <xf numFmtId="3" fontId="6" fillId="15" borderId="1" xfId="0" applyNumberFormat="1" applyFont="1" applyFill="1" applyBorder="1" applyAlignment="1">
      <alignment wrapText="1"/>
    </xf>
    <xf numFmtId="0" fontId="6" fillId="13" borderId="1" xfId="0" applyFont="1" applyFill="1" applyBorder="1"/>
    <xf numFmtId="3" fontId="3" fillId="20" borderId="1" xfId="0" applyNumberFormat="1" applyFont="1" applyFill="1" applyBorder="1"/>
    <xf numFmtId="3" fontId="5" fillId="20" borderId="1" xfId="0" applyNumberFormat="1" applyFont="1" applyFill="1" applyBorder="1"/>
    <xf numFmtId="166" fontId="3" fillId="3" borderId="0" xfId="1" applyNumberFormat="1" applyFont="1" applyFill="1"/>
    <xf numFmtId="164" fontId="3" fillId="0" borderId="0" xfId="1" applyNumberFormat="1" applyFont="1"/>
    <xf numFmtId="167" fontId="3" fillId="0" borderId="0" xfId="1" applyNumberFormat="1" applyFont="1"/>
    <xf numFmtId="0" fontId="3" fillId="0" borderId="22" xfId="1" applyFont="1" applyBorder="1"/>
    <xf numFmtId="167" fontId="3" fillId="0" borderId="20" xfId="1" applyNumberFormat="1" applyFont="1" applyBorder="1"/>
    <xf numFmtId="0" fontId="3" fillId="0" borderId="23" xfId="1" applyFont="1" applyBorder="1"/>
    <xf numFmtId="167" fontId="3" fillId="0" borderId="24" xfId="1" applyNumberFormat="1" applyFont="1" applyBorder="1"/>
    <xf numFmtId="0" fontId="3" fillId="0" borderId="25" xfId="1" applyFont="1" applyBorder="1"/>
    <xf numFmtId="167" fontId="3" fillId="0" borderId="26" xfId="1" applyNumberFormat="1" applyFont="1" applyBorder="1"/>
    <xf numFmtId="0" fontId="42" fillId="0" borderId="0" xfId="5" applyFont="1"/>
    <xf numFmtId="0" fontId="43" fillId="0" borderId="0" xfId="5" applyFont="1"/>
    <xf numFmtId="0" fontId="43" fillId="7" borderId="1" xfId="5" applyFont="1" applyFill="1" applyBorder="1" applyAlignment="1">
      <alignment horizontal="center"/>
    </xf>
    <xf numFmtId="0" fontId="43" fillId="0" borderId="1" xfId="5" applyFont="1" applyBorder="1"/>
    <xf numFmtId="3" fontId="43" fillId="0" borderId="4" xfId="5" applyNumberFormat="1" applyFont="1" applyBorder="1"/>
    <xf numFmtId="3" fontId="42" fillId="0" borderId="1" xfId="5" applyNumberFormat="1" applyFont="1" applyBorder="1"/>
    <xf numFmtId="3" fontId="43" fillId="0" borderId="1" xfId="5" applyNumberFormat="1" applyFont="1" applyBorder="1"/>
    <xf numFmtId="0" fontId="43" fillId="0" borderId="2" xfId="5" applyFont="1" applyBorder="1"/>
    <xf numFmtId="3" fontId="43" fillId="0" borderId="27" xfId="5" applyNumberFormat="1" applyFont="1" applyBorder="1"/>
    <xf numFmtId="3" fontId="43" fillId="0" borderId="2" xfId="5" applyNumberFormat="1" applyFont="1" applyBorder="1"/>
    <xf numFmtId="0" fontId="42" fillId="0" borderId="3" xfId="5" applyFont="1" applyBorder="1"/>
    <xf numFmtId="3" fontId="42" fillId="0" borderId="25" xfId="5" applyNumberFormat="1" applyFont="1" applyBorder="1"/>
    <xf numFmtId="3" fontId="43" fillId="0" borderId="3" xfId="5" applyNumberFormat="1" applyFont="1" applyBorder="1"/>
    <xf numFmtId="167" fontId="43" fillId="0" borderId="1" xfId="5" applyNumberFormat="1" applyFont="1" applyBorder="1"/>
    <xf numFmtId="10" fontId="43" fillId="0" borderId="1" xfId="5" applyNumberFormat="1" applyFont="1" applyBorder="1"/>
    <xf numFmtId="167" fontId="44" fillId="0" borderId="0" xfId="5" applyNumberFormat="1" applyFont="1" applyBorder="1"/>
    <xf numFmtId="167" fontId="43" fillId="0" borderId="0" xfId="5" applyNumberFormat="1" applyFont="1" applyBorder="1"/>
    <xf numFmtId="0" fontId="43" fillId="0" borderId="0" xfId="5" applyFont="1" applyAlignment="1">
      <alignment horizontal="center"/>
    </xf>
    <xf numFmtId="0" fontId="43" fillId="21" borderId="1" xfId="5" applyFont="1" applyFill="1" applyBorder="1" applyAlignment="1">
      <alignment horizontal="center"/>
    </xf>
    <xf numFmtId="0" fontId="43" fillId="0" borderId="1" xfId="6" applyFont="1" applyBorder="1"/>
    <xf numFmtId="3" fontId="43" fillId="0" borderId="4" xfId="6" applyNumberFormat="1" applyFont="1" applyBorder="1"/>
    <xf numFmtId="3" fontId="42" fillId="0" borderId="4" xfId="6" applyNumberFormat="1" applyFont="1" applyBorder="1"/>
    <xf numFmtId="3" fontId="43" fillId="0" borderId="1" xfId="6" applyNumberFormat="1" applyFont="1" applyBorder="1"/>
    <xf numFmtId="3" fontId="42" fillId="0" borderId="1" xfId="6" applyNumberFormat="1" applyFont="1" applyBorder="1"/>
    <xf numFmtId="0" fontId="43" fillId="0" borderId="2" xfId="6" applyFont="1" applyBorder="1"/>
    <xf numFmtId="3" fontId="43" fillId="0" borderId="27" xfId="6" applyNumberFormat="1" applyFont="1" applyBorder="1"/>
    <xf numFmtId="0" fontId="42" fillId="0" borderId="3" xfId="6" applyFont="1" applyFill="1" applyBorder="1"/>
    <xf numFmtId="3" fontId="42" fillId="0" borderId="25" xfId="6" applyNumberFormat="1" applyFont="1" applyFill="1" applyBorder="1"/>
    <xf numFmtId="164" fontId="43" fillId="0" borderId="0" xfId="5" applyNumberFormat="1" applyFont="1"/>
    <xf numFmtId="3" fontId="43" fillId="0" borderId="2" xfId="6" applyNumberFormat="1" applyFont="1" applyBorder="1"/>
    <xf numFmtId="9" fontId="29" fillId="15" borderId="0" xfId="3" applyNumberFormat="1" applyFont="1" applyFill="1" applyAlignment="1">
      <alignment horizontal="center"/>
    </xf>
    <xf numFmtId="3" fontId="35" fillId="0" borderId="0" xfId="3" applyNumberFormat="1" applyFont="1"/>
    <xf numFmtId="167" fontId="29" fillId="15" borderId="0" xfId="3" applyNumberFormat="1" applyFont="1" applyFill="1"/>
    <xf numFmtId="3" fontId="45" fillId="0" borderId="0" xfId="3" applyNumberFormat="1" applyFont="1" applyBorder="1"/>
    <xf numFmtId="0" fontId="29" fillId="0" borderId="0" xfId="1" applyFont="1"/>
    <xf numFmtId="164" fontId="29" fillId="0" borderId="0" xfId="1" applyNumberFormat="1" applyFont="1"/>
    <xf numFmtId="0" fontId="7" fillId="9" borderId="1" xfId="0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7" fillId="9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9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6" fillId="9" borderId="5" xfId="0" applyFont="1" applyFill="1" applyBorder="1" applyAlignment="1">
      <alignment vertical="center" wrapText="1"/>
    </xf>
    <xf numFmtId="0" fontId="0" fillId="9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6" fillId="9" borderId="4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9" borderId="1" xfId="0" applyFill="1" applyBorder="1" applyAlignment="1">
      <alignment horizontal="left"/>
    </xf>
    <xf numFmtId="0" fontId="33" fillId="9" borderId="4" xfId="0" applyFont="1" applyFill="1" applyBorder="1" applyAlignment="1">
      <alignment horizontal="left" vertical="center" wrapText="1"/>
    </xf>
    <xf numFmtId="0" fontId="34" fillId="9" borderId="21" xfId="0" applyFont="1" applyFill="1" applyBorder="1" applyAlignment="1">
      <alignment vertical="center"/>
    </xf>
    <xf numFmtId="0" fontId="34" fillId="9" borderId="7" xfId="0" applyFont="1" applyFill="1" applyBorder="1" applyAlignment="1">
      <alignment vertical="center"/>
    </xf>
    <xf numFmtId="0" fontId="16" fillId="9" borderId="0" xfId="3" applyNumberFormat="1" applyFont="1" applyFill="1" applyBorder="1" applyAlignment="1">
      <alignment horizontal="center"/>
    </xf>
    <xf numFmtId="0" fontId="3" fillId="9" borderId="0" xfId="0" applyNumberFormat="1" applyFont="1" applyFill="1" applyAlignment="1">
      <alignment horizontal="center"/>
    </xf>
    <xf numFmtId="0" fontId="16" fillId="0" borderId="0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9" borderId="0" xfId="3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6" fillId="12" borderId="0" xfId="3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3" fillId="12" borderId="0" xfId="0" applyFont="1" applyFill="1" applyAlignment="1">
      <alignment horizontal="center"/>
    </xf>
    <xf numFmtId="0" fontId="3" fillId="12" borderId="0" xfId="0" applyFont="1" applyFill="1" applyAlignment="1"/>
    <xf numFmtId="0" fontId="3" fillId="9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16" fillId="7" borderId="0" xfId="3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6" fillId="0" borderId="5" xfId="1" applyFont="1" applyBorder="1" applyAlignment="1">
      <alignment wrapText="1"/>
    </xf>
    <xf numFmtId="0" fontId="0" fillId="0" borderId="3" xfId="0" applyBorder="1" applyAlignment="1"/>
  </cellXfs>
  <cellStyles count="7">
    <cellStyle name="Normal 10" xfId="4"/>
    <cellStyle name="Normálna" xfId="0" builtinId="0"/>
    <cellStyle name="Normálna 2" xfId="3"/>
    <cellStyle name="Normálna 3" xfId="5"/>
    <cellStyle name="normálne 2" xfId="1"/>
    <cellStyle name="normálne 2 2" xfId="6"/>
    <cellStyle name="Percentá" xfId="2" builtinId="5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  <color rgb="FF3399FF"/>
      <color rgb="FFFEDDDA"/>
      <color rgb="FFFC8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17</xdr:row>
      <xdr:rowOff>119062</xdr:rowOff>
    </xdr:from>
    <xdr:to>
      <xdr:col>4</xdr:col>
      <xdr:colOff>559593</xdr:colOff>
      <xdr:row>26</xdr:row>
      <xdr:rowOff>119062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78594" y="8001000"/>
          <a:ext cx="3238499" cy="1285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>
              <a:solidFill>
                <a:sysClr val="windowText" lastClr="000000"/>
              </a:solidFill>
            </a:rPr>
            <a:t>Existujúce</a:t>
          </a:r>
          <a:r>
            <a:rPr lang="sk-SK" sz="1100" b="1" baseline="0">
              <a:solidFill>
                <a:sysClr val="windowText" lastClr="000000"/>
              </a:solidFill>
            </a:rPr>
            <a:t> úseky</a:t>
          </a:r>
        </a:p>
        <a:p>
          <a:r>
            <a:rPr lang="sk-SK" sz="1100" b="1" baseline="0">
              <a:solidFill>
                <a:schemeClr val="tx2"/>
              </a:solidFill>
            </a:rPr>
            <a:t>Nové úseky</a:t>
          </a:r>
        </a:p>
        <a:p>
          <a:endParaRPr lang="sk-SK" sz="1100" b="1" baseline="0">
            <a:solidFill>
              <a:schemeClr val="tx2"/>
            </a:solidFill>
          </a:endParaRPr>
        </a:p>
        <a:p>
          <a:r>
            <a:rPr lang="sk-SK" sz="1100" b="1">
              <a:solidFill>
                <a:srgbClr val="FF0000"/>
              </a:solidFill>
            </a:rPr>
            <a:t>V prípade, že</a:t>
          </a:r>
          <a:r>
            <a:rPr lang="sk-SK" sz="1100" b="1" baseline="0">
              <a:solidFill>
                <a:srgbClr val="FF0000"/>
              </a:solidFill>
            </a:rPr>
            <a:t> v dôsledku realizácie projektu niektoré existujúce úseky zaniknú, neodstraňujú sa, ich fyzické parametre budú nulové!!!</a:t>
          </a:r>
          <a:endParaRPr lang="sk-SK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B1:DS235"/>
  <sheetViews>
    <sheetView topLeftCell="A33" zoomScaleNormal="100" workbookViewId="0">
      <selection activeCell="C16" sqref="C16"/>
    </sheetView>
  </sheetViews>
  <sheetFormatPr defaultColWidth="6.85546875" defaultRowHeight="11.25" x14ac:dyDescent="0.2"/>
  <cols>
    <col min="1" max="1" width="2.7109375" style="3" customWidth="1"/>
    <col min="2" max="2" width="50.28515625" style="3" customWidth="1"/>
    <col min="3" max="3" width="10.7109375" style="3" customWidth="1"/>
    <col min="4" max="4" width="7.85546875" style="3" customWidth="1"/>
    <col min="5" max="43" width="7.7109375" style="3" customWidth="1"/>
    <col min="44" max="16384" width="6.85546875" style="3"/>
  </cols>
  <sheetData>
    <row r="1" spans="2:13" ht="12" thickBot="1" x14ac:dyDescent="0.25"/>
    <row r="2" spans="2:13" x14ac:dyDescent="0.2">
      <c r="B2" s="89" t="s">
        <v>2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2:13" x14ac:dyDescent="0.2">
      <c r="B3" s="92" t="s">
        <v>518</v>
      </c>
      <c r="C3" s="93"/>
      <c r="D3" s="93"/>
      <c r="E3" s="93"/>
      <c r="F3" s="93"/>
      <c r="G3" s="61"/>
      <c r="H3" s="93"/>
      <c r="I3" s="93"/>
      <c r="J3" s="93"/>
      <c r="K3" s="93"/>
      <c r="L3" s="93"/>
      <c r="M3" s="94"/>
    </row>
    <row r="4" spans="2:13" x14ac:dyDescent="0.2">
      <c r="B4" s="92" t="s">
        <v>521</v>
      </c>
      <c r="C4" s="93"/>
      <c r="D4" s="93"/>
      <c r="E4" s="93"/>
      <c r="F4" s="93"/>
      <c r="G4" s="311"/>
      <c r="H4" s="93"/>
      <c r="I4" s="93"/>
      <c r="J4" s="93"/>
      <c r="K4" s="93"/>
      <c r="L4" s="93"/>
      <c r="M4" s="94"/>
    </row>
    <row r="5" spans="2:13" x14ac:dyDescent="0.2">
      <c r="B5" s="92" t="s">
        <v>118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</row>
    <row r="6" spans="2:13" ht="12" thickBot="1" x14ac:dyDescent="0.25">
      <c r="B6" s="95" t="s">
        <v>515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8" spans="2:13" ht="17.25" customHeight="1" x14ac:dyDescent="0.2">
      <c r="B8" s="435" t="s">
        <v>64</v>
      </c>
      <c r="C8" s="435"/>
    </row>
    <row r="9" spans="2:13" x14ac:dyDescent="0.2">
      <c r="B9" s="46" t="s">
        <v>3</v>
      </c>
      <c r="C9" s="62">
        <v>0.04</v>
      </c>
    </row>
    <row r="10" spans="2:13" x14ac:dyDescent="0.2">
      <c r="B10" s="4" t="s">
        <v>4</v>
      </c>
      <c r="C10" s="63">
        <v>0.05</v>
      </c>
    </row>
    <row r="11" spans="2:13" x14ac:dyDescent="0.2">
      <c r="B11" s="4" t="s">
        <v>5</v>
      </c>
      <c r="C11" s="73">
        <f>C13</f>
        <v>2022</v>
      </c>
      <c r="D11" s="3" t="s">
        <v>8</v>
      </c>
    </row>
    <row r="12" spans="2:13" x14ac:dyDescent="0.2">
      <c r="B12" s="4" t="s">
        <v>330</v>
      </c>
      <c r="C12" s="64">
        <v>30</v>
      </c>
    </row>
    <row r="13" spans="2:13" x14ac:dyDescent="0.2">
      <c r="B13" s="4" t="s">
        <v>92</v>
      </c>
      <c r="C13" s="189">
        <v>2022</v>
      </c>
    </row>
    <row r="14" spans="2:13" x14ac:dyDescent="0.2">
      <c r="B14" s="4" t="s">
        <v>93</v>
      </c>
      <c r="C14" s="189">
        <v>2024</v>
      </c>
      <c r="D14" s="308" t="s">
        <v>516</v>
      </c>
      <c r="E14" s="309">
        <f>C14+1</f>
        <v>2025</v>
      </c>
      <c r="F14" s="310" t="s">
        <v>517</v>
      </c>
    </row>
    <row r="15" spans="2:13" x14ac:dyDescent="0.2">
      <c r="B15" s="4" t="s">
        <v>331</v>
      </c>
      <c r="C15" s="189">
        <v>2025</v>
      </c>
      <c r="F15" s="288" t="s">
        <v>520</v>
      </c>
    </row>
    <row r="16" spans="2:13" x14ac:dyDescent="0.2">
      <c r="B16" s="4" t="s">
        <v>332</v>
      </c>
      <c r="C16" s="73">
        <f>C13+C12-1</f>
        <v>2051</v>
      </c>
    </row>
    <row r="17" spans="2:15" x14ac:dyDescent="0.2">
      <c r="B17" s="4" t="s">
        <v>6</v>
      </c>
      <c r="C17" s="64" t="s">
        <v>0</v>
      </c>
    </row>
    <row r="20" spans="2:15" ht="17.25" customHeight="1" x14ac:dyDescent="0.2">
      <c r="B20" s="294" t="s">
        <v>101</v>
      </c>
      <c r="C20" s="106">
        <v>2010</v>
      </c>
      <c r="D20" s="106">
        <v>2011</v>
      </c>
      <c r="E20" s="106">
        <v>2012</v>
      </c>
      <c r="F20" s="106">
        <v>2013</v>
      </c>
      <c r="G20" s="106">
        <v>2014</v>
      </c>
      <c r="H20" s="107">
        <v>2015</v>
      </c>
      <c r="I20" s="107">
        <v>2016</v>
      </c>
      <c r="J20" s="107">
        <v>2017</v>
      </c>
      <c r="K20" s="107">
        <v>2018</v>
      </c>
      <c r="L20" s="107">
        <v>2019</v>
      </c>
      <c r="M20" s="107">
        <v>2020</v>
      </c>
      <c r="N20" s="107">
        <v>2021</v>
      </c>
      <c r="O20" s="110" t="s">
        <v>171</v>
      </c>
    </row>
    <row r="21" spans="2:15" x14ac:dyDescent="0.2">
      <c r="B21" s="64" t="s">
        <v>102</v>
      </c>
      <c r="C21" s="103">
        <v>0.01</v>
      </c>
      <c r="D21" s="103">
        <v>3.9E-2</v>
      </c>
      <c r="E21" s="103">
        <v>3.5999999999999997E-2</v>
      </c>
      <c r="F21" s="103">
        <v>1.4E-2</v>
      </c>
      <c r="G21" s="103">
        <v>-1E-3</v>
      </c>
      <c r="H21" s="104">
        <v>-3.0000000000000001E-3</v>
      </c>
      <c r="I21" s="104">
        <v>-5.0000000000000001E-3</v>
      </c>
      <c r="J21" s="104">
        <v>1.2999999999999999E-2</v>
      </c>
      <c r="K21" s="104">
        <v>2.5000000000000001E-2</v>
      </c>
      <c r="L21" s="104">
        <v>2.7E-2</v>
      </c>
      <c r="M21" s="104">
        <v>1.9E-2</v>
      </c>
      <c r="N21" s="104">
        <v>1.2E-2</v>
      </c>
      <c r="O21" s="111">
        <f>SUM(C21:N21)</f>
        <v>0.18599999999999997</v>
      </c>
    </row>
    <row r="22" spans="2:15" x14ac:dyDescent="0.2">
      <c r="B22" s="60" t="s">
        <v>123</v>
      </c>
      <c r="C22" s="65"/>
      <c r="D22" s="65"/>
      <c r="E22" s="66"/>
      <c r="F22" s="66"/>
      <c r="G22" s="66"/>
      <c r="H22" s="67"/>
      <c r="I22" s="67"/>
    </row>
    <row r="23" spans="2:15" x14ac:dyDescent="0.2">
      <c r="B23" s="65"/>
      <c r="C23" s="65"/>
      <c r="D23" s="65"/>
      <c r="E23" s="66"/>
      <c r="F23" s="66"/>
      <c r="G23" s="66"/>
      <c r="H23" s="67"/>
      <c r="I23" s="67"/>
    </row>
    <row r="24" spans="2:15" ht="17.25" customHeight="1" x14ac:dyDescent="0.2">
      <c r="B24" s="436" t="s">
        <v>103</v>
      </c>
      <c r="C24" s="436"/>
      <c r="D24" s="65"/>
      <c r="E24" s="66"/>
      <c r="F24" s="66"/>
      <c r="G24" s="66"/>
      <c r="H24" s="67"/>
      <c r="I24" s="67"/>
    </row>
    <row r="25" spans="2:15" x14ac:dyDescent="0.2">
      <c r="B25" s="64" t="s">
        <v>124</v>
      </c>
      <c r="C25" s="105">
        <f>1/(1+N21)</f>
        <v>0.98814229249011853</v>
      </c>
      <c r="D25" s="65"/>
      <c r="E25" s="66"/>
      <c r="F25" s="66"/>
      <c r="G25" s="66"/>
      <c r="H25" s="67"/>
      <c r="I25" s="67"/>
    </row>
    <row r="26" spans="2:15" x14ac:dyDescent="0.2">
      <c r="B26" s="64" t="s">
        <v>125</v>
      </c>
      <c r="C26" s="105">
        <f>C25/(1+M21)</f>
        <v>0.96971765700698587</v>
      </c>
      <c r="D26" s="65"/>
      <c r="E26" s="66"/>
      <c r="F26" s="66"/>
      <c r="G26" s="66"/>
      <c r="H26" s="67"/>
      <c r="I26" s="67"/>
    </row>
    <row r="27" spans="2:15" x14ac:dyDescent="0.2">
      <c r="B27" s="64" t="s">
        <v>126</v>
      </c>
      <c r="C27" s="105">
        <f>C26/(1+L21)</f>
        <v>0.94422361928625698</v>
      </c>
      <c r="D27" s="65"/>
      <c r="E27" s="66"/>
      <c r="F27" s="66"/>
      <c r="G27" s="66"/>
      <c r="H27" s="67"/>
      <c r="I27" s="67"/>
    </row>
    <row r="28" spans="2:15" x14ac:dyDescent="0.2">
      <c r="B28" s="64" t="s">
        <v>127</v>
      </c>
      <c r="C28" s="105">
        <f>C27/(1+K21)</f>
        <v>0.92119377491342147</v>
      </c>
      <c r="D28" s="65"/>
      <c r="E28" s="66"/>
      <c r="F28" s="66"/>
      <c r="G28" s="66"/>
      <c r="H28" s="67"/>
      <c r="I28" s="67"/>
    </row>
    <row r="29" spans="2:15" x14ac:dyDescent="0.2">
      <c r="B29" s="64" t="s">
        <v>128</v>
      </c>
      <c r="C29" s="105">
        <f>C28/(1+J21)</f>
        <v>0.90937193969735597</v>
      </c>
      <c r="D29" s="65"/>
      <c r="E29" s="66"/>
      <c r="F29" s="66"/>
      <c r="G29" s="66"/>
      <c r="H29" s="67"/>
      <c r="I29" s="67"/>
    </row>
    <row r="30" spans="2:15" x14ac:dyDescent="0.2">
      <c r="B30" s="64" t="s">
        <v>129</v>
      </c>
      <c r="C30" s="105">
        <f>C29/(1+I21)</f>
        <v>0.91394164793704114</v>
      </c>
      <c r="D30" s="65"/>
      <c r="E30" s="66"/>
      <c r="F30" s="66"/>
      <c r="G30" s="66"/>
      <c r="H30" s="67"/>
      <c r="I30" s="67"/>
    </row>
    <row r="31" spans="2:15" x14ac:dyDescent="0.2">
      <c r="B31" s="64" t="s">
        <v>130</v>
      </c>
      <c r="C31" s="105">
        <f>C30/(1+H21)</f>
        <v>0.91669172310636027</v>
      </c>
      <c r="D31" s="65"/>
      <c r="E31" s="66"/>
      <c r="F31" s="66"/>
      <c r="G31" s="66"/>
      <c r="H31" s="67"/>
      <c r="I31" s="67"/>
    </row>
    <row r="32" spans="2:15" x14ac:dyDescent="0.2">
      <c r="B32" s="64" t="s">
        <v>131</v>
      </c>
      <c r="C32" s="105">
        <f>C31/(1+G21)</f>
        <v>0.91760933243879905</v>
      </c>
      <c r="D32" s="65"/>
      <c r="E32" s="66"/>
      <c r="F32" s="66"/>
      <c r="G32" s="66"/>
      <c r="H32" s="67"/>
      <c r="I32" s="67"/>
    </row>
    <row r="33" spans="2:42" x14ac:dyDescent="0.2">
      <c r="B33" s="64" t="s">
        <v>132</v>
      </c>
      <c r="C33" s="105">
        <f>C32/(1+F21)</f>
        <v>0.90494017005798721</v>
      </c>
      <c r="D33" s="65"/>
      <c r="E33" s="66"/>
      <c r="F33" s="66"/>
      <c r="G33" s="66"/>
      <c r="H33" s="67"/>
      <c r="I33" s="67"/>
    </row>
    <row r="34" spans="2:42" x14ac:dyDescent="0.2">
      <c r="B34" s="64" t="s">
        <v>133</v>
      </c>
      <c r="C34" s="105">
        <f>C33/(1+E21)</f>
        <v>0.8734943726428448</v>
      </c>
      <c r="D34" s="65"/>
      <c r="E34" s="66"/>
      <c r="F34" s="66"/>
      <c r="G34" s="66"/>
      <c r="H34" s="67"/>
      <c r="I34" s="67"/>
    </row>
    <row r="35" spans="2:42" x14ac:dyDescent="0.2">
      <c r="B35" s="64" t="s">
        <v>134</v>
      </c>
      <c r="C35" s="105">
        <f>C34/(1+D21)</f>
        <v>0.84070680716346957</v>
      </c>
      <c r="D35" s="65"/>
      <c r="E35" s="66"/>
      <c r="F35" s="66"/>
      <c r="G35" s="66"/>
      <c r="H35" s="67"/>
      <c r="I35" s="67"/>
    </row>
    <row r="36" spans="2:42" x14ac:dyDescent="0.2">
      <c r="B36" s="64" t="s">
        <v>135</v>
      </c>
      <c r="C36" s="105">
        <f>C35/(1+C21)</f>
        <v>0.83238297738957379</v>
      </c>
      <c r="D36" s="65"/>
      <c r="E36" s="66"/>
      <c r="F36" s="66"/>
      <c r="G36" s="66"/>
      <c r="H36" s="67"/>
      <c r="I36" s="67"/>
    </row>
    <row r="38" spans="2:42" x14ac:dyDescent="0.2">
      <c r="B38" s="437" t="s">
        <v>136</v>
      </c>
      <c r="C38" s="117"/>
      <c r="D38" s="108">
        <v>2022</v>
      </c>
      <c r="E38" s="108">
        <v>2023</v>
      </c>
      <c r="F38" s="108">
        <v>2024</v>
      </c>
      <c r="G38" s="108">
        <v>2025</v>
      </c>
      <c r="H38" s="108">
        <v>2026</v>
      </c>
      <c r="I38" s="108">
        <v>2027</v>
      </c>
      <c r="J38" s="108">
        <v>2028</v>
      </c>
      <c r="K38" s="108">
        <v>2029</v>
      </c>
      <c r="L38" s="108">
        <v>2030</v>
      </c>
      <c r="M38" s="108">
        <v>2031</v>
      </c>
      <c r="N38" s="108">
        <v>2032</v>
      </c>
      <c r="O38" s="108">
        <v>2033</v>
      </c>
      <c r="P38" s="108">
        <v>2034</v>
      </c>
      <c r="Q38" s="108">
        <v>2035</v>
      </c>
      <c r="R38" s="108">
        <v>2036</v>
      </c>
      <c r="S38" s="108">
        <v>2037</v>
      </c>
      <c r="T38" s="108">
        <v>2038</v>
      </c>
      <c r="U38" s="108">
        <v>2039</v>
      </c>
      <c r="V38" s="108">
        <v>2040</v>
      </c>
      <c r="W38" s="108">
        <v>2041</v>
      </c>
      <c r="X38" s="108">
        <v>2042</v>
      </c>
      <c r="Y38" s="108">
        <v>2043</v>
      </c>
      <c r="Z38" s="108">
        <v>2044</v>
      </c>
      <c r="AA38" s="108">
        <v>2045</v>
      </c>
      <c r="AB38" s="108">
        <v>2046</v>
      </c>
      <c r="AC38" s="108">
        <v>2047</v>
      </c>
      <c r="AD38" s="108">
        <v>2048</v>
      </c>
      <c r="AE38" s="108">
        <v>2049</v>
      </c>
      <c r="AF38" s="108">
        <v>2050</v>
      </c>
      <c r="AG38" s="108">
        <v>2051</v>
      </c>
      <c r="AH38" s="108">
        <v>2052</v>
      </c>
      <c r="AI38" s="108">
        <v>2053</v>
      </c>
      <c r="AJ38" s="108">
        <v>2054</v>
      </c>
      <c r="AK38" s="108">
        <v>2055</v>
      </c>
      <c r="AL38" s="108">
        <v>2056</v>
      </c>
      <c r="AM38" s="108">
        <v>2057</v>
      </c>
      <c r="AN38" s="108">
        <v>2058</v>
      </c>
      <c r="AO38" s="108">
        <v>2059</v>
      </c>
      <c r="AP38" s="108">
        <v>2060</v>
      </c>
    </row>
    <row r="39" spans="2:42" x14ac:dyDescent="0.2">
      <c r="B39" s="437" t="s">
        <v>50</v>
      </c>
      <c r="C39" s="4"/>
      <c r="D39" s="135">
        <v>3.9E-2</v>
      </c>
      <c r="E39" s="135">
        <v>2.5000000000000001E-2</v>
      </c>
      <c r="F39" s="135">
        <v>7.0000000000000001E-3</v>
      </c>
      <c r="G39" s="135">
        <v>1.7000000000000001E-2</v>
      </c>
      <c r="H39" s="135">
        <v>1.7000000000000001E-2</v>
      </c>
      <c r="I39" s="135">
        <v>1.7000000000000001E-2</v>
      </c>
      <c r="J39" s="135">
        <v>1.7000000000000001E-2</v>
      </c>
      <c r="K39" s="135">
        <v>1.7000000000000001E-2</v>
      </c>
      <c r="L39" s="135">
        <v>1.7000000000000001E-2</v>
      </c>
      <c r="M39" s="135">
        <v>1.2E-2</v>
      </c>
      <c r="N39" s="135">
        <v>1.2E-2</v>
      </c>
      <c r="O39" s="135">
        <v>1.2E-2</v>
      </c>
      <c r="P39" s="135">
        <v>1.2E-2</v>
      </c>
      <c r="Q39" s="135">
        <v>1.2E-2</v>
      </c>
      <c r="R39" s="135">
        <v>1.2E-2</v>
      </c>
      <c r="S39" s="135">
        <v>1.2E-2</v>
      </c>
      <c r="T39" s="135">
        <v>1.2E-2</v>
      </c>
      <c r="U39" s="135">
        <v>1.2E-2</v>
      </c>
      <c r="V39" s="135">
        <v>1.2E-2</v>
      </c>
      <c r="W39" s="135">
        <v>0.01</v>
      </c>
      <c r="X39" s="135">
        <v>0.01</v>
      </c>
      <c r="Y39" s="135">
        <v>0.01</v>
      </c>
      <c r="Z39" s="135">
        <v>0.01</v>
      </c>
      <c r="AA39" s="135">
        <v>0.01</v>
      </c>
      <c r="AB39" s="135">
        <v>0.01</v>
      </c>
      <c r="AC39" s="135">
        <v>0.01</v>
      </c>
      <c r="AD39" s="135">
        <v>0.01</v>
      </c>
      <c r="AE39" s="135">
        <v>0.01</v>
      </c>
      <c r="AF39" s="135">
        <v>0.01</v>
      </c>
      <c r="AG39" s="135">
        <v>1.2999999999999999E-2</v>
      </c>
      <c r="AH39" s="135">
        <v>1.2999999999999999E-2</v>
      </c>
      <c r="AI39" s="135">
        <v>1.2999999999999999E-2</v>
      </c>
      <c r="AJ39" s="135">
        <v>1.2999999999999999E-2</v>
      </c>
      <c r="AK39" s="135">
        <v>1.2999999999999999E-2</v>
      </c>
      <c r="AL39" s="135">
        <v>1.2999999999999999E-2</v>
      </c>
      <c r="AM39" s="135">
        <v>1.2999999999999999E-2</v>
      </c>
      <c r="AN39" s="135">
        <v>1.2999999999999999E-2</v>
      </c>
      <c r="AO39" s="135">
        <v>1.2999999999999999E-2</v>
      </c>
      <c r="AP39" s="135">
        <v>1.2999999999999999E-2</v>
      </c>
    </row>
    <row r="40" spans="2:42" x14ac:dyDescent="0.2">
      <c r="B40" s="1" t="s">
        <v>104</v>
      </c>
    </row>
    <row r="41" spans="2:42" x14ac:dyDescent="0.2">
      <c r="B41" s="1"/>
    </row>
    <row r="42" spans="2:42" x14ac:dyDescent="0.2">
      <c r="B42" s="21" t="s">
        <v>149</v>
      </c>
      <c r="C42" s="21"/>
      <c r="D42" s="21"/>
      <c r="E42" s="21"/>
      <c r="F42" s="21"/>
      <c r="G42" s="21"/>
      <c r="H42" s="21"/>
    </row>
    <row r="43" spans="2:42" ht="17.25" customHeight="1" x14ac:dyDescent="0.2">
      <c r="B43" s="297" t="s">
        <v>147</v>
      </c>
      <c r="C43" s="109" t="s">
        <v>148</v>
      </c>
    </row>
    <row r="44" spans="2:42" x14ac:dyDescent="0.2">
      <c r="B44" s="4" t="s">
        <v>138</v>
      </c>
      <c r="C44" s="138">
        <v>4.7</v>
      </c>
      <c r="E44" s="3" t="s">
        <v>151</v>
      </c>
    </row>
    <row r="45" spans="2:42" x14ac:dyDescent="0.2">
      <c r="B45" s="4" t="s">
        <v>139</v>
      </c>
      <c r="C45" s="138">
        <v>3.6</v>
      </c>
    </row>
    <row r="46" spans="2:42" x14ac:dyDescent="0.2">
      <c r="B46" s="4" t="s">
        <v>140</v>
      </c>
      <c r="C46" s="138">
        <v>150</v>
      </c>
    </row>
    <row r="47" spans="2:42" x14ac:dyDescent="0.2">
      <c r="B47" s="4" t="s">
        <v>141</v>
      </c>
      <c r="C47" s="138">
        <v>3.9</v>
      </c>
    </row>
    <row r="48" spans="2:42" x14ac:dyDescent="0.2">
      <c r="B48" s="4" t="s">
        <v>142</v>
      </c>
      <c r="C48" s="138">
        <v>3.2</v>
      </c>
    </row>
    <row r="49" spans="2:8" x14ac:dyDescent="0.2">
      <c r="B49" s="4" t="s">
        <v>143</v>
      </c>
      <c r="C49" s="138">
        <v>130.9</v>
      </c>
    </row>
    <row r="50" spans="2:8" x14ac:dyDescent="0.2">
      <c r="B50" s="4" t="s">
        <v>144</v>
      </c>
      <c r="C50" s="138">
        <v>2.1</v>
      </c>
    </row>
    <row r="51" spans="2:8" x14ac:dyDescent="0.2">
      <c r="B51" s="4" t="s">
        <v>145</v>
      </c>
      <c r="C51" s="138">
        <v>1</v>
      </c>
    </row>
    <row r="52" spans="2:8" x14ac:dyDescent="0.2">
      <c r="B52" s="4" t="s">
        <v>146</v>
      </c>
      <c r="C52" s="138">
        <v>20.399999999999999</v>
      </c>
    </row>
    <row r="53" spans="2:8" x14ac:dyDescent="0.2">
      <c r="B53" s="4" t="s">
        <v>137</v>
      </c>
      <c r="C53" s="138">
        <v>35</v>
      </c>
    </row>
    <row r="54" spans="2:8" x14ac:dyDescent="0.2">
      <c r="B54" s="1" t="s">
        <v>150</v>
      </c>
      <c r="C54" s="134"/>
    </row>
    <row r="55" spans="2:8" x14ac:dyDescent="0.2">
      <c r="C55" s="134"/>
    </row>
    <row r="56" spans="2:8" ht="17.25" customHeight="1" x14ac:dyDescent="0.2">
      <c r="B56" s="294" t="s">
        <v>152</v>
      </c>
      <c r="C56" s="153">
        <v>0.124</v>
      </c>
      <c r="E56" s="3" t="s">
        <v>198</v>
      </c>
    </row>
    <row r="57" spans="2:8" x14ac:dyDescent="0.2">
      <c r="B57" s="1" t="s">
        <v>153</v>
      </c>
    </row>
    <row r="59" spans="2:8" x14ac:dyDescent="0.2">
      <c r="B59" s="438" t="s">
        <v>154</v>
      </c>
      <c r="C59" s="447" t="s">
        <v>155</v>
      </c>
      <c r="D59" s="448"/>
      <c r="E59" s="448"/>
      <c r="F59" s="449" t="s">
        <v>161</v>
      </c>
    </row>
    <row r="60" spans="2:8" x14ac:dyDescent="0.2">
      <c r="B60" s="439"/>
      <c r="C60" s="448"/>
      <c r="D60" s="448"/>
      <c r="E60" s="448"/>
      <c r="F60" s="442"/>
    </row>
    <row r="61" spans="2:8" ht="12.75" x14ac:dyDescent="0.2">
      <c r="B61" s="440" t="s">
        <v>156</v>
      </c>
      <c r="C61" s="443" t="s">
        <v>157</v>
      </c>
      <c r="D61" s="444"/>
      <c r="E61" s="444"/>
      <c r="F61" s="136">
        <v>8.8999999999999996E-2</v>
      </c>
      <c r="H61" s="3" t="s">
        <v>199</v>
      </c>
    </row>
    <row r="62" spans="2:8" ht="11.25" customHeight="1" x14ac:dyDescent="0.2">
      <c r="B62" s="441"/>
      <c r="C62" s="443" t="s">
        <v>158</v>
      </c>
      <c r="D62" s="444"/>
      <c r="E62" s="444"/>
      <c r="F62" s="136">
        <v>0.19800000000000001</v>
      </c>
    </row>
    <row r="63" spans="2:8" ht="11.25" customHeight="1" x14ac:dyDescent="0.2">
      <c r="B63" s="442"/>
      <c r="C63" s="443" t="s">
        <v>108</v>
      </c>
      <c r="D63" s="444"/>
      <c r="E63" s="444"/>
      <c r="F63" s="136">
        <v>4.7E-2</v>
      </c>
    </row>
    <row r="64" spans="2:8" ht="13.5" customHeight="1" x14ac:dyDescent="0.2">
      <c r="B64" s="440" t="s">
        <v>159</v>
      </c>
      <c r="C64" s="443" t="s">
        <v>157</v>
      </c>
      <c r="D64" s="444"/>
      <c r="E64" s="444"/>
      <c r="F64" s="136">
        <v>8.8999999999999996E-2</v>
      </c>
    </row>
    <row r="65" spans="2:6" ht="12.75" customHeight="1" x14ac:dyDescent="0.2">
      <c r="B65" s="441"/>
      <c r="C65" s="443" t="s">
        <v>158</v>
      </c>
      <c r="D65" s="444"/>
      <c r="E65" s="444"/>
      <c r="F65" s="136">
        <v>0.19800000000000001</v>
      </c>
    </row>
    <row r="66" spans="2:6" ht="12.75" x14ac:dyDescent="0.2">
      <c r="B66" s="442"/>
      <c r="C66" s="443" t="s">
        <v>108</v>
      </c>
      <c r="D66" s="444"/>
      <c r="E66" s="444"/>
      <c r="F66" s="136">
        <v>0.03</v>
      </c>
    </row>
    <row r="67" spans="2:6" ht="13.5" customHeight="1" x14ac:dyDescent="0.2">
      <c r="B67" s="440" t="s">
        <v>160</v>
      </c>
      <c r="C67" s="443" t="s">
        <v>157</v>
      </c>
      <c r="D67" s="444"/>
      <c r="E67" s="444"/>
      <c r="F67" s="136">
        <v>6.9000000000000006E-2</v>
      </c>
    </row>
    <row r="68" spans="2:6" ht="12.75" customHeight="1" x14ac:dyDescent="0.2">
      <c r="B68" s="441"/>
      <c r="C68" s="443" t="s">
        <v>158</v>
      </c>
      <c r="D68" s="444"/>
      <c r="E68" s="444"/>
      <c r="F68" s="136">
        <v>0.154</v>
      </c>
    </row>
    <row r="69" spans="2:6" ht="12.75" x14ac:dyDescent="0.2">
      <c r="B69" s="442"/>
      <c r="C69" s="443" t="s">
        <v>108</v>
      </c>
      <c r="D69" s="444"/>
      <c r="E69" s="444"/>
      <c r="F69" s="136">
        <v>0.03</v>
      </c>
    </row>
    <row r="70" spans="2:6" x14ac:dyDescent="0.2">
      <c r="B70" s="1" t="s">
        <v>105</v>
      </c>
    </row>
    <row r="72" spans="2:6" ht="17.25" customHeight="1" x14ac:dyDescent="0.2">
      <c r="B72" s="435" t="s">
        <v>7</v>
      </c>
      <c r="C72" s="435"/>
      <c r="E72" s="3" t="s">
        <v>166</v>
      </c>
    </row>
    <row r="73" spans="2:6" x14ac:dyDescent="0.2">
      <c r="B73" s="46" t="s">
        <v>94</v>
      </c>
      <c r="C73" s="132">
        <v>0.9</v>
      </c>
      <c r="E73" s="3" t="s">
        <v>167</v>
      </c>
    </row>
    <row r="74" spans="2:6" x14ac:dyDescent="0.2">
      <c r="B74" s="4" t="s">
        <v>164</v>
      </c>
      <c r="C74" s="133">
        <v>0.5</v>
      </c>
    </row>
    <row r="75" spans="2:6" x14ac:dyDescent="0.2">
      <c r="B75" s="4" t="s">
        <v>162</v>
      </c>
      <c r="C75" s="133">
        <v>0.6</v>
      </c>
    </row>
    <row r="76" spans="2:6" x14ac:dyDescent="0.2">
      <c r="B76" s="4" t="s">
        <v>95</v>
      </c>
      <c r="C76" s="133">
        <v>1</v>
      </c>
    </row>
    <row r="77" spans="2:6" x14ac:dyDescent="0.2">
      <c r="B77" s="1" t="s">
        <v>163</v>
      </c>
      <c r="C77" s="134"/>
    </row>
    <row r="78" spans="2:6" x14ac:dyDescent="0.2">
      <c r="B78" s="1"/>
      <c r="C78" s="134"/>
    </row>
    <row r="79" spans="2:6" ht="17.25" customHeight="1" x14ac:dyDescent="0.2">
      <c r="B79" s="294" t="s">
        <v>165</v>
      </c>
      <c r="C79" s="24">
        <v>0.9</v>
      </c>
      <c r="E79" s="3" t="s">
        <v>168</v>
      </c>
    </row>
    <row r="80" spans="2:6" x14ac:dyDescent="0.2">
      <c r="B80" s="1" t="s">
        <v>163</v>
      </c>
    </row>
    <row r="82" spans="2:43" ht="17.25" customHeight="1" x14ac:dyDescent="0.2">
      <c r="B82" s="435" t="s">
        <v>169</v>
      </c>
      <c r="C82" s="435"/>
    </row>
    <row r="83" spans="2:43" x14ac:dyDescent="0.2">
      <c r="B83" s="4" t="s">
        <v>96</v>
      </c>
      <c r="C83" s="133">
        <v>1.4</v>
      </c>
    </row>
    <row r="84" spans="2:43" x14ac:dyDescent="0.2">
      <c r="B84" s="4" t="s">
        <v>170</v>
      </c>
      <c r="C84" s="137">
        <v>22</v>
      </c>
    </row>
    <row r="85" spans="2:43" x14ac:dyDescent="0.2">
      <c r="B85" s="1" t="s">
        <v>106</v>
      </c>
    </row>
    <row r="87" spans="2:43" ht="34.5" customHeight="1" x14ac:dyDescent="0.2">
      <c r="B87" s="295" t="s">
        <v>97</v>
      </c>
      <c r="C87" s="113" t="s">
        <v>365</v>
      </c>
      <c r="D87" s="113" t="s">
        <v>98</v>
      </c>
      <c r="E87" s="113" t="s">
        <v>99</v>
      </c>
    </row>
    <row r="88" spans="2:43" x14ac:dyDescent="0.2">
      <c r="B88" s="4" t="s">
        <v>172</v>
      </c>
      <c r="C88" s="112">
        <v>7.2999999999999995E-2</v>
      </c>
      <c r="D88" s="112">
        <v>0.24399999999999999</v>
      </c>
      <c r="E88" s="112">
        <v>0.68300000000000005</v>
      </c>
      <c r="F88" s="114">
        <f>SUM(C88:E88)</f>
        <v>1</v>
      </c>
    </row>
    <row r="89" spans="2:43" x14ac:dyDescent="0.2">
      <c r="B89" s="4" t="s">
        <v>108</v>
      </c>
      <c r="C89" s="112">
        <v>3.6999999999999998E-2</v>
      </c>
      <c r="D89" s="112">
        <v>0.33800000000000002</v>
      </c>
      <c r="E89" s="112">
        <v>0.625</v>
      </c>
      <c r="F89" s="114">
        <f t="shared" ref="F89:F91" si="0">SUM(C89:E89)</f>
        <v>1</v>
      </c>
    </row>
    <row r="90" spans="2:43" x14ac:dyDescent="0.2">
      <c r="B90" s="4" t="s">
        <v>100</v>
      </c>
      <c r="C90" s="112">
        <v>3.7999999999999999E-2</v>
      </c>
      <c r="D90" s="112">
        <v>0.39200000000000002</v>
      </c>
      <c r="E90" s="112">
        <v>0.56999999999999995</v>
      </c>
      <c r="F90" s="114">
        <f t="shared" si="0"/>
        <v>1</v>
      </c>
    </row>
    <row r="91" spans="2:43" x14ac:dyDescent="0.2">
      <c r="B91" s="4" t="s">
        <v>173</v>
      </c>
      <c r="C91" s="112">
        <v>4.2999999999999997E-2</v>
      </c>
      <c r="D91" s="112">
        <v>0.25600000000000001</v>
      </c>
      <c r="E91" s="112">
        <v>0.70099999999999996</v>
      </c>
      <c r="F91" s="114">
        <f t="shared" si="0"/>
        <v>1</v>
      </c>
    </row>
    <row r="92" spans="2:43" x14ac:dyDescent="0.2">
      <c r="B92" s="1" t="s">
        <v>107</v>
      </c>
    </row>
    <row r="94" spans="2:43" ht="17.25" customHeight="1" x14ac:dyDescent="0.2">
      <c r="B94" s="296" t="s">
        <v>180</v>
      </c>
      <c r="C94" s="108">
        <v>2021</v>
      </c>
      <c r="D94" s="108">
        <v>2022</v>
      </c>
      <c r="E94" s="108">
        <v>2023</v>
      </c>
      <c r="F94" s="108">
        <v>2024</v>
      </c>
      <c r="G94" s="108">
        <v>2025</v>
      </c>
      <c r="H94" s="108">
        <v>2026</v>
      </c>
      <c r="I94" s="108">
        <v>2027</v>
      </c>
      <c r="J94" s="108">
        <v>2028</v>
      </c>
      <c r="K94" s="108">
        <v>2029</v>
      </c>
      <c r="L94" s="108">
        <v>2030</v>
      </c>
      <c r="M94" s="108">
        <v>2031</v>
      </c>
      <c r="N94" s="108">
        <v>2032</v>
      </c>
      <c r="O94" s="108">
        <v>2033</v>
      </c>
      <c r="P94" s="108">
        <v>2034</v>
      </c>
      <c r="Q94" s="108">
        <v>2035</v>
      </c>
      <c r="R94" s="108">
        <v>2036</v>
      </c>
      <c r="S94" s="108">
        <v>2037</v>
      </c>
      <c r="T94" s="108">
        <v>2038</v>
      </c>
      <c r="U94" s="108">
        <v>2039</v>
      </c>
      <c r="V94" s="108">
        <v>2040</v>
      </c>
      <c r="W94" s="108">
        <v>2041</v>
      </c>
      <c r="X94" s="108">
        <v>2042</v>
      </c>
      <c r="Y94" s="108">
        <v>2043</v>
      </c>
      <c r="Z94" s="108">
        <v>2044</v>
      </c>
      <c r="AA94" s="108">
        <v>2045</v>
      </c>
      <c r="AB94" s="108">
        <v>2046</v>
      </c>
      <c r="AC94" s="108">
        <v>2047</v>
      </c>
      <c r="AD94" s="108">
        <v>2048</v>
      </c>
      <c r="AE94" s="108">
        <v>2049</v>
      </c>
      <c r="AF94" s="108">
        <v>2050</v>
      </c>
      <c r="AG94" s="108">
        <v>2051</v>
      </c>
      <c r="AH94" s="108">
        <v>2052</v>
      </c>
      <c r="AI94" s="108">
        <v>2053</v>
      </c>
      <c r="AJ94" s="108">
        <v>2054</v>
      </c>
      <c r="AK94" s="108">
        <v>2055</v>
      </c>
      <c r="AL94" s="108">
        <v>2056</v>
      </c>
      <c r="AM94" s="108">
        <v>2057</v>
      </c>
      <c r="AN94" s="108">
        <v>2058</v>
      </c>
      <c r="AO94" s="108">
        <v>2059</v>
      </c>
      <c r="AP94" s="108">
        <v>2060</v>
      </c>
    </row>
    <row r="95" spans="2:43" x14ac:dyDescent="0.2">
      <c r="B95" s="98" t="s">
        <v>251</v>
      </c>
      <c r="C95" s="99">
        <v>15.71</v>
      </c>
      <c r="D95" s="99">
        <f t="shared" ref="D95:AO95" si="1">ROUND(C95*(1+(0.7*D39)),2)</f>
        <v>16.14</v>
      </c>
      <c r="E95" s="99">
        <f t="shared" si="1"/>
        <v>16.420000000000002</v>
      </c>
      <c r="F95" s="69">
        <f t="shared" si="1"/>
        <v>16.5</v>
      </c>
      <c r="G95" s="69">
        <f t="shared" si="1"/>
        <v>16.7</v>
      </c>
      <c r="H95" s="69">
        <f t="shared" si="1"/>
        <v>16.899999999999999</v>
      </c>
      <c r="I95" s="69">
        <f t="shared" si="1"/>
        <v>17.100000000000001</v>
      </c>
      <c r="J95" s="69">
        <f t="shared" si="1"/>
        <v>17.3</v>
      </c>
      <c r="K95" s="69">
        <f t="shared" si="1"/>
        <v>17.510000000000002</v>
      </c>
      <c r="L95" s="69">
        <f t="shared" si="1"/>
        <v>17.72</v>
      </c>
      <c r="M95" s="69">
        <f t="shared" si="1"/>
        <v>17.87</v>
      </c>
      <c r="N95" s="69">
        <f t="shared" si="1"/>
        <v>18.02</v>
      </c>
      <c r="O95" s="69">
        <f t="shared" si="1"/>
        <v>18.170000000000002</v>
      </c>
      <c r="P95" s="69">
        <f t="shared" si="1"/>
        <v>18.32</v>
      </c>
      <c r="Q95" s="69">
        <f t="shared" si="1"/>
        <v>18.47</v>
      </c>
      <c r="R95" s="69">
        <f t="shared" si="1"/>
        <v>18.63</v>
      </c>
      <c r="S95" s="69">
        <f t="shared" si="1"/>
        <v>18.79</v>
      </c>
      <c r="T95" s="69">
        <f t="shared" si="1"/>
        <v>18.95</v>
      </c>
      <c r="U95" s="69">
        <f t="shared" si="1"/>
        <v>19.11</v>
      </c>
      <c r="V95" s="69">
        <f t="shared" si="1"/>
        <v>19.27</v>
      </c>
      <c r="W95" s="69">
        <f t="shared" si="1"/>
        <v>19.399999999999999</v>
      </c>
      <c r="X95" s="69">
        <f t="shared" si="1"/>
        <v>19.54</v>
      </c>
      <c r="Y95" s="69">
        <f t="shared" si="1"/>
        <v>19.68</v>
      </c>
      <c r="Z95" s="69">
        <f t="shared" si="1"/>
        <v>19.82</v>
      </c>
      <c r="AA95" s="69">
        <f t="shared" si="1"/>
        <v>19.96</v>
      </c>
      <c r="AB95" s="69">
        <f t="shared" si="1"/>
        <v>20.100000000000001</v>
      </c>
      <c r="AC95" s="69">
        <f t="shared" si="1"/>
        <v>20.239999999999998</v>
      </c>
      <c r="AD95" s="69">
        <f t="shared" si="1"/>
        <v>20.38</v>
      </c>
      <c r="AE95" s="69">
        <f t="shared" si="1"/>
        <v>20.52</v>
      </c>
      <c r="AF95" s="69">
        <f t="shared" si="1"/>
        <v>20.66</v>
      </c>
      <c r="AG95" s="69">
        <f t="shared" si="1"/>
        <v>20.85</v>
      </c>
      <c r="AH95" s="69">
        <f t="shared" si="1"/>
        <v>21.04</v>
      </c>
      <c r="AI95" s="69">
        <f t="shared" si="1"/>
        <v>21.23</v>
      </c>
      <c r="AJ95" s="69">
        <f t="shared" si="1"/>
        <v>21.42</v>
      </c>
      <c r="AK95" s="69">
        <f t="shared" si="1"/>
        <v>21.61</v>
      </c>
      <c r="AL95" s="69">
        <f t="shared" si="1"/>
        <v>21.81</v>
      </c>
      <c r="AM95" s="69">
        <f t="shared" si="1"/>
        <v>22.01</v>
      </c>
      <c r="AN95" s="69">
        <f t="shared" si="1"/>
        <v>22.21</v>
      </c>
      <c r="AO95" s="69">
        <f t="shared" si="1"/>
        <v>22.41</v>
      </c>
      <c r="AP95" s="69">
        <f t="shared" ref="AP95" si="2">ROUND(AO95*(1+(0.7*AP39)),2)</f>
        <v>22.61</v>
      </c>
      <c r="AQ95" s="171">
        <f>SUM(C95:AP95)</f>
        <v>771.09999999999991</v>
      </c>
    </row>
    <row r="96" spans="2:43" x14ac:dyDescent="0.2">
      <c r="B96" s="68" t="s">
        <v>174</v>
      </c>
      <c r="C96" s="100">
        <v>7.45</v>
      </c>
      <c r="D96" s="100">
        <f>ROUND(C96*(1+(0.5*D39)),2)</f>
        <v>7.6</v>
      </c>
      <c r="E96" s="100">
        <f>ROUND(D96*(1+(0.5*E39)),2)</f>
        <v>7.7</v>
      </c>
      <c r="F96" s="100">
        <f t="shared" ref="F96:AP96" si="3">ROUND(E96*(1+(0.5*F39)),2)</f>
        <v>7.73</v>
      </c>
      <c r="G96" s="100">
        <f t="shared" si="3"/>
        <v>7.8</v>
      </c>
      <c r="H96" s="100">
        <f t="shared" si="3"/>
        <v>7.87</v>
      </c>
      <c r="I96" s="100">
        <f t="shared" si="3"/>
        <v>7.94</v>
      </c>
      <c r="J96" s="100">
        <f t="shared" si="3"/>
        <v>8.01</v>
      </c>
      <c r="K96" s="100">
        <f t="shared" si="3"/>
        <v>8.08</v>
      </c>
      <c r="L96" s="100">
        <f t="shared" si="3"/>
        <v>8.15</v>
      </c>
      <c r="M96" s="100">
        <f t="shared" si="3"/>
        <v>8.1999999999999993</v>
      </c>
      <c r="N96" s="100">
        <f t="shared" si="3"/>
        <v>8.25</v>
      </c>
      <c r="O96" s="100">
        <f t="shared" si="3"/>
        <v>8.3000000000000007</v>
      </c>
      <c r="P96" s="100">
        <f t="shared" si="3"/>
        <v>8.35</v>
      </c>
      <c r="Q96" s="100">
        <f t="shared" si="3"/>
        <v>8.4</v>
      </c>
      <c r="R96" s="100">
        <f t="shared" si="3"/>
        <v>8.4499999999999993</v>
      </c>
      <c r="S96" s="100">
        <f t="shared" si="3"/>
        <v>8.5</v>
      </c>
      <c r="T96" s="100">
        <f t="shared" si="3"/>
        <v>8.5500000000000007</v>
      </c>
      <c r="U96" s="100">
        <f t="shared" si="3"/>
        <v>8.6</v>
      </c>
      <c r="V96" s="100">
        <f t="shared" si="3"/>
        <v>8.65</v>
      </c>
      <c r="W96" s="100">
        <f t="shared" si="3"/>
        <v>8.69</v>
      </c>
      <c r="X96" s="100">
        <f t="shared" si="3"/>
        <v>8.73</v>
      </c>
      <c r="Y96" s="100">
        <f t="shared" si="3"/>
        <v>8.77</v>
      </c>
      <c r="Z96" s="100">
        <f t="shared" si="3"/>
        <v>8.81</v>
      </c>
      <c r="AA96" s="100">
        <f t="shared" si="3"/>
        <v>8.85</v>
      </c>
      <c r="AB96" s="100">
        <f t="shared" si="3"/>
        <v>8.89</v>
      </c>
      <c r="AC96" s="100">
        <f t="shared" si="3"/>
        <v>8.93</v>
      </c>
      <c r="AD96" s="100">
        <f t="shared" si="3"/>
        <v>8.9700000000000006</v>
      </c>
      <c r="AE96" s="100">
        <f t="shared" si="3"/>
        <v>9.01</v>
      </c>
      <c r="AF96" s="100">
        <f t="shared" si="3"/>
        <v>9.06</v>
      </c>
      <c r="AG96" s="100">
        <f t="shared" si="3"/>
        <v>9.1199999999999992</v>
      </c>
      <c r="AH96" s="100">
        <f t="shared" si="3"/>
        <v>9.18</v>
      </c>
      <c r="AI96" s="100">
        <f t="shared" si="3"/>
        <v>9.24</v>
      </c>
      <c r="AJ96" s="100">
        <f t="shared" si="3"/>
        <v>9.3000000000000007</v>
      </c>
      <c r="AK96" s="100">
        <f t="shared" si="3"/>
        <v>9.36</v>
      </c>
      <c r="AL96" s="100">
        <f t="shared" si="3"/>
        <v>9.42</v>
      </c>
      <c r="AM96" s="100">
        <f t="shared" si="3"/>
        <v>9.48</v>
      </c>
      <c r="AN96" s="100">
        <f t="shared" si="3"/>
        <v>9.5399999999999991</v>
      </c>
      <c r="AO96" s="100">
        <f t="shared" si="3"/>
        <v>9.6</v>
      </c>
      <c r="AP96" s="100">
        <f t="shared" si="3"/>
        <v>9.66</v>
      </c>
      <c r="AQ96" s="171">
        <f t="shared" ref="AQ96:AQ97" si="4">SUM(C96:AP96)</f>
        <v>345.19000000000011</v>
      </c>
    </row>
    <row r="97" spans="2:123" x14ac:dyDescent="0.2">
      <c r="B97" s="101" t="s">
        <v>175</v>
      </c>
      <c r="C97" s="100">
        <v>4.8600000000000003</v>
      </c>
      <c r="D97" s="100">
        <f t="shared" ref="D97:AO97" si="5">ROUND(C97*(1+(0.5*D39)),2)</f>
        <v>4.95</v>
      </c>
      <c r="E97" s="100">
        <f t="shared" si="5"/>
        <v>5.01</v>
      </c>
      <c r="F97" s="70">
        <f t="shared" si="5"/>
        <v>5.03</v>
      </c>
      <c r="G97" s="70">
        <f t="shared" si="5"/>
        <v>5.07</v>
      </c>
      <c r="H97" s="70">
        <f t="shared" si="5"/>
        <v>5.1100000000000003</v>
      </c>
      <c r="I97" s="70">
        <f t="shared" si="5"/>
        <v>5.15</v>
      </c>
      <c r="J97" s="70">
        <f t="shared" si="5"/>
        <v>5.19</v>
      </c>
      <c r="K97" s="70">
        <f t="shared" si="5"/>
        <v>5.23</v>
      </c>
      <c r="L97" s="70">
        <f t="shared" si="5"/>
        <v>5.27</v>
      </c>
      <c r="M97" s="70">
        <f t="shared" si="5"/>
        <v>5.3</v>
      </c>
      <c r="N97" s="70">
        <f t="shared" si="5"/>
        <v>5.33</v>
      </c>
      <c r="O97" s="70">
        <f t="shared" si="5"/>
        <v>5.36</v>
      </c>
      <c r="P97" s="70">
        <f t="shared" si="5"/>
        <v>5.39</v>
      </c>
      <c r="Q97" s="70">
        <f t="shared" si="5"/>
        <v>5.42</v>
      </c>
      <c r="R97" s="70">
        <f t="shared" si="5"/>
        <v>5.45</v>
      </c>
      <c r="S97" s="70">
        <f t="shared" si="5"/>
        <v>5.48</v>
      </c>
      <c r="T97" s="70">
        <f t="shared" si="5"/>
        <v>5.51</v>
      </c>
      <c r="U97" s="70">
        <f t="shared" si="5"/>
        <v>5.54</v>
      </c>
      <c r="V97" s="70">
        <f t="shared" si="5"/>
        <v>5.57</v>
      </c>
      <c r="W97" s="70">
        <f t="shared" si="5"/>
        <v>5.6</v>
      </c>
      <c r="X97" s="70">
        <f t="shared" si="5"/>
        <v>5.63</v>
      </c>
      <c r="Y97" s="70">
        <f t="shared" si="5"/>
        <v>5.66</v>
      </c>
      <c r="Z97" s="70">
        <f t="shared" si="5"/>
        <v>5.69</v>
      </c>
      <c r="AA97" s="70">
        <f t="shared" si="5"/>
        <v>5.72</v>
      </c>
      <c r="AB97" s="70">
        <f t="shared" si="5"/>
        <v>5.75</v>
      </c>
      <c r="AC97" s="70">
        <f t="shared" si="5"/>
        <v>5.78</v>
      </c>
      <c r="AD97" s="70">
        <f t="shared" si="5"/>
        <v>5.81</v>
      </c>
      <c r="AE97" s="70">
        <f t="shared" si="5"/>
        <v>5.84</v>
      </c>
      <c r="AF97" s="70">
        <f t="shared" si="5"/>
        <v>5.87</v>
      </c>
      <c r="AG97" s="70">
        <f t="shared" si="5"/>
        <v>5.91</v>
      </c>
      <c r="AH97" s="70">
        <f t="shared" si="5"/>
        <v>5.95</v>
      </c>
      <c r="AI97" s="70">
        <f t="shared" si="5"/>
        <v>5.99</v>
      </c>
      <c r="AJ97" s="70">
        <f t="shared" si="5"/>
        <v>6.03</v>
      </c>
      <c r="AK97" s="70">
        <f t="shared" si="5"/>
        <v>6.07</v>
      </c>
      <c r="AL97" s="70">
        <f t="shared" si="5"/>
        <v>6.11</v>
      </c>
      <c r="AM97" s="70">
        <f t="shared" si="5"/>
        <v>6.15</v>
      </c>
      <c r="AN97" s="70">
        <f t="shared" si="5"/>
        <v>6.19</v>
      </c>
      <c r="AO97" s="70">
        <f t="shared" si="5"/>
        <v>6.23</v>
      </c>
      <c r="AP97" s="70">
        <f t="shared" ref="AP97" si="6">ROUND(AO97*(1+(0.5*AP39)),2)</f>
        <v>6.27</v>
      </c>
      <c r="AQ97" s="171">
        <f t="shared" si="4"/>
        <v>223.47</v>
      </c>
    </row>
    <row r="98" spans="2:123" x14ac:dyDescent="0.2">
      <c r="B98" s="1" t="s">
        <v>107</v>
      </c>
    </row>
    <row r="99" spans="2:123" x14ac:dyDescent="0.2">
      <c r="B99" s="1"/>
    </row>
    <row r="100" spans="2:123" ht="17.25" customHeight="1" x14ac:dyDescent="0.2">
      <c r="B100" s="296" t="s">
        <v>176</v>
      </c>
      <c r="C100" s="108" t="s">
        <v>179</v>
      </c>
    </row>
    <row r="101" spans="2:123" x14ac:dyDescent="0.2">
      <c r="B101" s="98" t="s">
        <v>177</v>
      </c>
      <c r="C101" s="99">
        <v>0</v>
      </c>
    </row>
    <row r="102" spans="2:123" x14ac:dyDescent="0.2">
      <c r="B102" s="68" t="s">
        <v>178</v>
      </c>
      <c r="C102" s="100">
        <v>0.2</v>
      </c>
      <c r="E102" s="3" t="s">
        <v>197</v>
      </c>
    </row>
    <row r="103" spans="2:123" x14ac:dyDescent="0.2">
      <c r="B103" s="1" t="s">
        <v>181</v>
      </c>
    </row>
    <row r="104" spans="2:123" x14ac:dyDescent="0.2">
      <c r="B104" s="1"/>
    </row>
    <row r="105" spans="2:123" ht="34.5" customHeight="1" x14ac:dyDescent="0.2">
      <c r="B105" s="296" t="s">
        <v>185</v>
      </c>
      <c r="C105" s="113" t="s">
        <v>184</v>
      </c>
    </row>
    <row r="106" spans="2:123" x14ac:dyDescent="0.2">
      <c r="B106" s="4" t="s">
        <v>182</v>
      </c>
      <c r="C106" s="116">
        <v>0.44</v>
      </c>
    </row>
    <row r="107" spans="2:123" x14ac:dyDescent="0.2">
      <c r="B107" s="4" t="s">
        <v>183</v>
      </c>
      <c r="C107" s="116">
        <v>0.56000000000000005</v>
      </c>
    </row>
    <row r="108" spans="2:123" x14ac:dyDescent="0.2">
      <c r="B108" s="4" t="s">
        <v>186</v>
      </c>
      <c r="C108" s="24">
        <v>17.5</v>
      </c>
    </row>
    <row r="109" spans="2:123" x14ac:dyDescent="0.2">
      <c r="B109" s="4" t="s">
        <v>187</v>
      </c>
      <c r="C109" s="24">
        <v>1.96</v>
      </c>
      <c r="E109" s="3" t="s">
        <v>197</v>
      </c>
    </row>
    <row r="110" spans="2:123" x14ac:dyDescent="0.2">
      <c r="B110" s="1" t="s">
        <v>106</v>
      </c>
    </row>
    <row r="111" spans="2:123" x14ac:dyDescent="0.2">
      <c r="B111" s="1"/>
    </row>
    <row r="112" spans="2:123" ht="22.5" x14ac:dyDescent="0.2">
      <c r="B112" s="296" t="s">
        <v>200</v>
      </c>
      <c r="C112" s="120" t="s">
        <v>188</v>
      </c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  <c r="DA112" s="118"/>
      <c r="DB112" s="118"/>
      <c r="DC112" s="118"/>
      <c r="DD112" s="118"/>
      <c r="DE112" s="118"/>
      <c r="DF112" s="118"/>
      <c r="DG112" s="118"/>
      <c r="DH112" s="118"/>
      <c r="DI112" s="118"/>
      <c r="DJ112" s="118"/>
      <c r="DK112" s="118"/>
      <c r="DL112" s="118"/>
      <c r="DM112" s="118"/>
      <c r="DN112" s="118"/>
      <c r="DO112" s="118"/>
      <c r="DP112" s="118"/>
      <c r="DQ112" s="118"/>
      <c r="DR112" s="118"/>
      <c r="DS112" s="119"/>
    </row>
    <row r="113" spans="2:123" ht="17.25" customHeight="1" x14ac:dyDescent="0.2">
      <c r="B113" s="142" t="s">
        <v>155</v>
      </c>
      <c r="C113" s="129">
        <v>10</v>
      </c>
      <c r="D113" s="129">
        <v>11</v>
      </c>
      <c r="E113" s="129">
        <v>12</v>
      </c>
      <c r="F113" s="129">
        <v>13</v>
      </c>
      <c r="G113" s="129">
        <v>14</v>
      </c>
      <c r="H113" s="129">
        <v>15</v>
      </c>
      <c r="I113" s="129">
        <v>16</v>
      </c>
      <c r="J113" s="129">
        <v>17</v>
      </c>
      <c r="K113" s="129">
        <v>18</v>
      </c>
      <c r="L113" s="129">
        <v>19</v>
      </c>
      <c r="M113" s="129">
        <v>20</v>
      </c>
      <c r="N113" s="129">
        <v>21</v>
      </c>
      <c r="O113" s="129">
        <v>22</v>
      </c>
      <c r="P113" s="129">
        <v>23</v>
      </c>
      <c r="Q113" s="129">
        <v>24</v>
      </c>
      <c r="R113" s="129">
        <v>25</v>
      </c>
      <c r="S113" s="129">
        <v>26</v>
      </c>
      <c r="T113" s="129">
        <v>27</v>
      </c>
      <c r="U113" s="129">
        <v>28</v>
      </c>
      <c r="V113" s="129">
        <v>29</v>
      </c>
      <c r="W113" s="129">
        <v>30</v>
      </c>
      <c r="X113" s="129">
        <v>31</v>
      </c>
      <c r="Y113" s="129">
        <v>32</v>
      </c>
      <c r="Z113" s="129">
        <v>33</v>
      </c>
      <c r="AA113" s="129">
        <v>34</v>
      </c>
      <c r="AB113" s="129">
        <v>35</v>
      </c>
      <c r="AC113" s="129">
        <v>36</v>
      </c>
      <c r="AD113" s="129">
        <v>37</v>
      </c>
      <c r="AE113" s="129">
        <v>38</v>
      </c>
      <c r="AF113" s="129">
        <v>39</v>
      </c>
      <c r="AG113" s="129">
        <v>40</v>
      </c>
      <c r="AH113" s="129">
        <v>41</v>
      </c>
      <c r="AI113" s="129">
        <v>42</v>
      </c>
      <c r="AJ113" s="129">
        <v>43</v>
      </c>
      <c r="AK113" s="129">
        <v>44</v>
      </c>
      <c r="AL113" s="129">
        <v>45</v>
      </c>
      <c r="AM113" s="129">
        <v>46</v>
      </c>
      <c r="AN113" s="129">
        <v>47</v>
      </c>
      <c r="AO113" s="129">
        <v>48</v>
      </c>
      <c r="AP113" s="129">
        <v>49</v>
      </c>
      <c r="AQ113" s="129">
        <v>50</v>
      </c>
      <c r="AR113" s="129">
        <v>51</v>
      </c>
      <c r="AS113" s="129">
        <v>52</v>
      </c>
      <c r="AT113" s="129">
        <v>53</v>
      </c>
      <c r="AU113" s="129">
        <v>54</v>
      </c>
      <c r="AV113" s="129">
        <v>55</v>
      </c>
      <c r="AW113" s="129">
        <v>56</v>
      </c>
      <c r="AX113" s="129">
        <v>57</v>
      </c>
      <c r="AY113" s="129">
        <v>58</v>
      </c>
      <c r="AZ113" s="129">
        <v>59</v>
      </c>
      <c r="BA113" s="129">
        <v>60</v>
      </c>
      <c r="BB113" s="129">
        <v>61</v>
      </c>
      <c r="BC113" s="129">
        <v>62</v>
      </c>
      <c r="BD113" s="129">
        <v>63</v>
      </c>
      <c r="BE113" s="129">
        <v>64</v>
      </c>
      <c r="BF113" s="129">
        <v>65</v>
      </c>
      <c r="BG113" s="129">
        <v>66</v>
      </c>
      <c r="BH113" s="129">
        <v>67</v>
      </c>
      <c r="BI113" s="129">
        <v>68</v>
      </c>
      <c r="BJ113" s="129">
        <v>69</v>
      </c>
      <c r="BK113" s="129">
        <v>70</v>
      </c>
      <c r="BL113" s="129">
        <v>71</v>
      </c>
      <c r="BM113" s="129">
        <v>72</v>
      </c>
      <c r="BN113" s="129">
        <v>73</v>
      </c>
      <c r="BO113" s="129">
        <v>74</v>
      </c>
      <c r="BP113" s="129">
        <v>75</v>
      </c>
      <c r="BQ113" s="129">
        <v>76</v>
      </c>
      <c r="BR113" s="129">
        <v>77</v>
      </c>
      <c r="BS113" s="129">
        <v>78</v>
      </c>
      <c r="BT113" s="129">
        <v>79</v>
      </c>
      <c r="BU113" s="129">
        <v>80</v>
      </c>
      <c r="BV113" s="129">
        <v>81</v>
      </c>
      <c r="BW113" s="129">
        <v>82</v>
      </c>
      <c r="BX113" s="129">
        <v>83</v>
      </c>
      <c r="BY113" s="129">
        <v>84</v>
      </c>
      <c r="BZ113" s="129">
        <v>85</v>
      </c>
      <c r="CA113" s="129">
        <v>86</v>
      </c>
      <c r="CB113" s="129">
        <v>87</v>
      </c>
      <c r="CC113" s="129">
        <v>88</v>
      </c>
      <c r="CD113" s="129">
        <v>89</v>
      </c>
      <c r="CE113" s="129">
        <v>90</v>
      </c>
      <c r="CF113" s="129">
        <v>91</v>
      </c>
      <c r="CG113" s="129">
        <v>92</v>
      </c>
      <c r="CH113" s="129">
        <v>93</v>
      </c>
      <c r="CI113" s="129">
        <v>94</v>
      </c>
      <c r="CJ113" s="129">
        <v>95</v>
      </c>
      <c r="CK113" s="129">
        <v>96</v>
      </c>
      <c r="CL113" s="129">
        <v>97</v>
      </c>
      <c r="CM113" s="129">
        <v>98</v>
      </c>
      <c r="CN113" s="129">
        <v>99</v>
      </c>
      <c r="CO113" s="129">
        <v>100</v>
      </c>
      <c r="CP113" s="129">
        <v>101</v>
      </c>
      <c r="CQ113" s="129">
        <v>102</v>
      </c>
      <c r="CR113" s="129">
        <v>103</v>
      </c>
      <c r="CS113" s="129">
        <v>104</v>
      </c>
      <c r="CT113" s="129">
        <v>105</v>
      </c>
      <c r="CU113" s="129">
        <v>106</v>
      </c>
      <c r="CV113" s="129">
        <v>107</v>
      </c>
      <c r="CW113" s="129">
        <v>108</v>
      </c>
      <c r="CX113" s="129">
        <v>109</v>
      </c>
      <c r="CY113" s="129">
        <v>110</v>
      </c>
      <c r="CZ113" s="129">
        <v>111</v>
      </c>
      <c r="DA113" s="129">
        <v>112</v>
      </c>
      <c r="DB113" s="129">
        <v>113</v>
      </c>
      <c r="DC113" s="129">
        <v>114</v>
      </c>
      <c r="DD113" s="129">
        <v>115</v>
      </c>
      <c r="DE113" s="129">
        <v>116</v>
      </c>
      <c r="DF113" s="129">
        <v>117</v>
      </c>
      <c r="DG113" s="129">
        <v>118</v>
      </c>
      <c r="DH113" s="129">
        <v>119</v>
      </c>
      <c r="DI113" s="129">
        <v>120</v>
      </c>
      <c r="DJ113" s="129">
        <v>121</v>
      </c>
      <c r="DK113" s="129">
        <v>122</v>
      </c>
      <c r="DL113" s="129">
        <v>123</v>
      </c>
      <c r="DM113" s="129">
        <v>124</v>
      </c>
      <c r="DN113" s="129">
        <v>125</v>
      </c>
      <c r="DO113" s="129">
        <v>126</v>
      </c>
      <c r="DP113" s="129">
        <v>127</v>
      </c>
      <c r="DQ113" s="129">
        <v>128</v>
      </c>
      <c r="DR113" s="129">
        <v>129</v>
      </c>
      <c r="DS113" s="129">
        <v>130</v>
      </c>
    </row>
    <row r="114" spans="2:123" x14ac:dyDescent="0.2">
      <c r="B114" s="4" t="s">
        <v>189</v>
      </c>
      <c r="C114" s="121">
        <v>0.121</v>
      </c>
      <c r="D114" s="122">
        <f>C114+($M$114-$C$114)/10</f>
        <v>0.1191</v>
      </c>
      <c r="E114" s="122">
        <f t="shared" ref="E114:L114" si="7">D114+($M$114-$C$114)/10</f>
        <v>0.1172</v>
      </c>
      <c r="F114" s="122">
        <f t="shared" si="7"/>
        <v>0.1153</v>
      </c>
      <c r="G114" s="122">
        <f t="shared" si="7"/>
        <v>0.1134</v>
      </c>
      <c r="H114" s="122">
        <f t="shared" si="7"/>
        <v>0.1115</v>
      </c>
      <c r="I114" s="122">
        <f t="shared" si="7"/>
        <v>0.1096</v>
      </c>
      <c r="J114" s="122">
        <f t="shared" si="7"/>
        <v>0.1077</v>
      </c>
      <c r="K114" s="122">
        <f t="shared" si="7"/>
        <v>0.10580000000000001</v>
      </c>
      <c r="L114" s="122">
        <f t="shared" si="7"/>
        <v>0.10390000000000001</v>
      </c>
      <c r="M114" s="121">
        <v>0.10199999999999999</v>
      </c>
      <c r="N114" s="122">
        <f>M114+($W$114-$M$114)/10</f>
        <v>0.10049999999999999</v>
      </c>
      <c r="O114" s="122">
        <f t="shared" ref="O114:V114" si="8">N114+($W$114-$M$114)/10</f>
        <v>9.8999999999999991E-2</v>
      </c>
      <c r="P114" s="122">
        <f t="shared" si="8"/>
        <v>9.7499999999999989E-2</v>
      </c>
      <c r="Q114" s="122">
        <f t="shared" si="8"/>
        <v>9.5999999999999988E-2</v>
      </c>
      <c r="R114" s="122">
        <f t="shared" si="8"/>
        <v>9.4499999999999987E-2</v>
      </c>
      <c r="S114" s="122">
        <f t="shared" si="8"/>
        <v>9.2999999999999985E-2</v>
      </c>
      <c r="T114" s="122">
        <f t="shared" si="8"/>
        <v>9.1499999999999984E-2</v>
      </c>
      <c r="U114" s="122">
        <f t="shared" si="8"/>
        <v>8.9999999999999983E-2</v>
      </c>
      <c r="V114" s="122">
        <f t="shared" si="8"/>
        <v>8.8499999999999981E-2</v>
      </c>
      <c r="W114" s="121">
        <v>8.6999999999999994E-2</v>
      </c>
      <c r="X114" s="122">
        <f>W114+($AG$114-$W$114)/10</f>
        <v>8.5799999999999987E-2</v>
      </c>
      <c r="Y114" s="122">
        <f t="shared" ref="Y114:AF114" si="9">X114+($AG$114-$W$114)/10</f>
        <v>8.4599999999999981E-2</v>
      </c>
      <c r="Z114" s="122">
        <f t="shared" si="9"/>
        <v>8.3399999999999974E-2</v>
      </c>
      <c r="AA114" s="122">
        <f t="shared" si="9"/>
        <v>8.2199999999999968E-2</v>
      </c>
      <c r="AB114" s="122">
        <f t="shared" si="9"/>
        <v>8.0999999999999961E-2</v>
      </c>
      <c r="AC114" s="122">
        <f t="shared" si="9"/>
        <v>7.9799999999999954E-2</v>
      </c>
      <c r="AD114" s="122">
        <f t="shared" si="9"/>
        <v>7.8599999999999948E-2</v>
      </c>
      <c r="AE114" s="122">
        <f t="shared" si="9"/>
        <v>7.7399999999999941E-2</v>
      </c>
      <c r="AF114" s="122">
        <f t="shared" si="9"/>
        <v>7.6199999999999934E-2</v>
      </c>
      <c r="AG114" s="121">
        <v>7.4999999999999997E-2</v>
      </c>
      <c r="AH114" s="122">
        <f>AG114+($AQ$114-$AG$114)/10</f>
        <v>7.4099999999999999E-2</v>
      </c>
      <c r="AI114" s="122">
        <f t="shared" ref="AI114:AP114" si="10">AH114+($AQ$114-$AG$114)/10</f>
        <v>7.3200000000000001E-2</v>
      </c>
      <c r="AJ114" s="122">
        <f t="shared" si="10"/>
        <v>7.2300000000000003E-2</v>
      </c>
      <c r="AK114" s="122">
        <f t="shared" si="10"/>
        <v>7.1400000000000005E-2</v>
      </c>
      <c r="AL114" s="122">
        <f t="shared" si="10"/>
        <v>7.0500000000000007E-2</v>
      </c>
      <c r="AM114" s="122">
        <f t="shared" si="10"/>
        <v>6.9600000000000009E-2</v>
      </c>
      <c r="AN114" s="122">
        <f t="shared" si="10"/>
        <v>6.8700000000000011E-2</v>
      </c>
      <c r="AO114" s="122">
        <f t="shared" si="10"/>
        <v>6.7800000000000013E-2</v>
      </c>
      <c r="AP114" s="122">
        <f t="shared" si="10"/>
        <v>6.6900000000000015E-2</v>
      </c>
      <c r="AQ114" s="121">
        <v>6.6000000000000003E-2</v>
      </c>
      <c r="AR114" s="122">
        <f>AQ114+($BA$114-$AQ$114)/10</f>
        <v>6.54E-2</v>
      </c>
      <c r="AS114" s="122">
        <f t="shared" ref="AS114:AZ114" si="11">AR114+($BA$114-$AQ$114)/10</f>
        <v>6.4799999999999996E-2</v>
      </c>
      <c r="AT114" s="122">
        <f t="shared" si="11"/>
        <v>6.4199999999999993E-2</v>
      </c>
      <c r="AU114" s="122">
        <f t="shared" si="11"/>
        <v>6.359999999999999E-2</v>
      </c>
      <c r="AV114" s="122">
        <f t="shared" si="11"/>
        <v>6.2999999999999987E-2</v>
      </c>
      <c r="AW114" s="122">
        <f t="shared" si="11"/>
        <v>6.2399999999999983E-2</v>
      </c>
      <c r="AX114" s="122">
        <f t="shared" si="11"/>
        <v>6.179999999999998E-2</v>
      </c>
      <c r="AY114" s="122">
        <f t="shared" si="11"/>
        <v>6.1199999999999977E-2</v>
      </c>
      <c r="AZ114" s="122">
        <f t="shared" si="11"/>
        <v>6.0599999999999973E-2</v>
      </c>
      <c r="BA114" s="121">
        <v>0.06</v>
      </c>
      <c r="BB114" s="122">
        <f>BA114+($BK$114-$BA$114)/10</f>
        <v>5.9799999999999999E-2</v>
      </c>
      <c r="BC114" s="122">
        <f t="shared" ref="BC114:BJ114" si="12">BB114+($BK$114-$BA$114)/10</f>
        <v>5.96E-2</v>
      </c>
      <c r="BD114" s="122">
        <f t="shared" si="12"/>
        <v>5.9400000000000001E-2</v>
      </c>
      <c r="BE114" s="122">
        <f t="shared" si="12"/>
        <v>5.9200000000000003E-2</v>
      </c>
      <c r="BF114" s="122">
        <f t="shared" si="12"/>
        <v>5.9000000000000004E-2</v>
      </c>
      <c r="BG114" s="122">
        <f t="shared" si="12"/>
        <v>5.8800000000000005E-2</v>
      </c>
      <c r="BH114" s="122">
        <f t="shared" si="12"/>
        <v>5.8600000000000006E-2</v>
      </c>
      <c r="BI114" s="122">
        <f t="shared" si="12"/>
        <v>5.8400000000000007E-2</v>
      </c>
      <c r="BJ114" s="122">
        <f t="shared" si="12"/>
        <v>5.8200000000000009E-2</v>
      </c>
      <c r="BK114" s="121">
        <v>5.8000000000000003E-2</v>
      </c>
      <c r="BL114" s="122">
        <f>BK114+($BU$114-$BK$114)/10</f>
        <v>5.8099999999999999E-2</v>
      </c>
      <c r="BM114" s="122">
        <f t="shared" ref="BM114:BT114" si="13">BL114+($BU$114-$BK$114)/10</f>
        <v>5.8200000000000002E-2</v>
      </c>
      <c r="BN114" s="122">
        <f t="shared" si="13"/>
        <v>5.8300000000000005E-2</v>
      </c>
      <c r="BO114" s="122">
        <f t="shared" si="13"/>
        <v>5.8400000000000007E-2</v>
      </c>
      <c r="BP114" s="122">
        <f t="shared" si="13"/>
        <v>5.850000000000001E-2</v>
      </c>
      <c r="BQ114" s="122">
        <f t="shared" si="13"/>
        <v>5.8600000000000013E-2</v>
      </c>
      <c r="BR114" s="122">
        <f t="shared" si="13"/>
        <v>5.8700000000000016E-2</v>
      </c>
      <c r="BS114" s="122">
        <f t="shared" si="13"/>
        <v>5.8800000000000019E-2</v>
      </c>
      <c r="BT114" s="122">
        <f t="shared" si="13"/>
        <v>5.8900000000000022E-2</v>
      </c>
      <c r="BU114" s="121">
        <v>5.8999999999999997E-2</v>
      </c>
      <c r="BV114" s="122">
        <f>BU114+($CE$114-$BU$114)/10</f>
        <v>5.9399999999999994E-2</v>
      </c>
      <c r="BW114" s="122">
        <f t="shared" ref="BW114:CD114" si="14">BV114+($CE$114-$BU$114)/10</f>
        <v>5.9799999999999992E-2</v>
      </c>
      <c r="BX114" s="122">
        <f t="shared" si="14"/>
        <v>6.019999999999999E-2</v>
      </c>
      <c r="BY114" s="122">
        <f t="shared" si="14"/>
        <v>6.0599999999999987E-2</v>
      </c>
      <c r="BZ114" s="122">
        <f t="shared" si="14"/>
        <v>6.0999999999999985E-2</v>
      </c>
      <c r="CA114" s="122">
        <f t="shared" si="14"/>
        <v>6.1399999999999982E-2</v>
      </c>
      <c r="CB114" s="122">
        <f t="shared" si="14"/>
        <v>6.179999999999998E-2</v>
      </c>
      <c r="CC114" s="122">
        <f t="shared" si="14"/>
        <v>6.2199999999999978E-2</v>
      </c>
      <c r="CD114" s="122">
        <f t="shared" si="14"/>
        <v>6.2599999999999975E-2</v>
      </c>
      <c r="CE114" s="121">
        <v>6.3E-2</v>
      </c>
      <c r="CF114" s="122">
        <f>CE114+($CO$114-$CE$114)/10</f>
        <v>6.3700000000000007E-2</v>
      </c>
      <c r="CG114" s="122">
        <f t="shared" ref="CG114:CN114" si="15">CF114+($CO$114-$CE$114)/10</f>
        <v>6.4400000000000013E-2</v>
      </c>
      <c r="CH114" s="122">
        <f t="shared" si="15"/>
        <v>6.5100000000000019E-2</v>
      </c>
      <c r="CI114" s="122">
        <f t="shared" si="15"/>
        <v>6.5800000000000025E-2</v>
      </c>
      <c r="CJ114" s="122">
        <f t="shared" si="15"/>
        <v>6.6500000000000031E-2</v>
      </c>
      <c r="CK114" s="122">
        <f t="shared" si="15"/>
        <v>6.7200000000000037E-2</v>
      </c>
      <c r="CL114" s="122">
        <f t="shared" si="15"/>
        <v>6.7900000000000044E-2</v>
      </c>
      <c r="CM114" s="122">
        <f t="shared" si="15"/>
        <v>6.860000000000005E-2</v>
      </c>
      <c r="CN114" s="122">
        <f t="shared" si="15"/>
        <v>6.9300000000000056E-2</v>
      </c>
      <c r="CO114" s="121">
        <v>7.0000000000000007E-2</v>
      </c>
      <c r="CP114" s="122">
        <f>CO114+($CY$114-$CO$114)/10</f>
        <v>7.110000000000001E-2</v>
      </c>
      <c r="CQ114" s="122">
        <f t="shared" ref="CQ114:CX114" si="16">CP114+($CY$114-$CO$114)/10</f>
        <v>7.2200000000000014E-2</v>
      </c>
      <c r="CR114" s="122">
        <f t="shared" si="16"/>
        <v>7.3300000000000018E-2</v>
      </c>
      <c r="CS114" s="122">
        <f t="shared" si="16"/>
        <v>7.4400000000000022E-2</v>
      </c>
      <c r="CT114" s="122">
        <f t="shared" si="16"/>
        <v>7.5500000000000025E-2</v>
      </c>
      <c r="CU114" s="122">
        <f t="shared" si="16"/>
        <v>7.6600000000000029E-2</v>
      </c>
      <c r="CV114" s="122">
        <f t="shared" si="16"/>
        <v>7.7700000000000033E-2</v>
      </c>
      <c r="CW114" s="122">
        <f t="shared" si="16"/>
        <v>7.8800000000000037E-2</v>
      </c>
      <c r="CX114" s="122">
        <f t="shared" si="16"/>
        <v>7.990000000000004E-2</v>
      </c>
      <c r="CY114" s="121">
        <v>8.1000000000000003E-2</v>
      </c>
      <c r="CZ114" s="122">
        <f>CY114+($DI$114-$CY$114)/10</f>
        <v>8.2400000000000001E-2</v>
      </c>
      <c r="DA114" s="122">
        <f t="shared" ref="DA114:DH114" si="17">CZ114+($DI$114-$CY$114)/10</f>
        <v>8.3799999999999999E-2</v>
      </c>
      <c r="DB114" s="122">
        <f t="shared" si="17"/>
        <v>8.5199999999999998E-2</v>
      </c>
      <c r="DC114" s="122">
        <f t="shared" si="17"/>
        <v>8.6599999999999996E-2</v>
      </c>
      <c r="DD114" s="122">
        <f t="shared" si="17"/>
        <v>8.7999999999999995E-2</v>
      </c>
      <c r="DE114" s="122">
        <f t="shared" si="17"/>
        <v>8.9399999999999993E-2</v>
      </c>
      <c r="DF114" s="122">
        <f t="shared" si="17"/>
        <v>9.0799999999999992E-2</v>
      </c>
      <c r="DG114" s="122">
        <f t="shared" si="17"/>
        <v>9.219999999999999E-2</v>
      </c>
      <c r="DH114" s="122">
        <f t="shared" si="17"/>
        <v>9.3599999999999989E-2</v>
      </c>
      <c r="DI114" s="121">
        <v>9.5000000000000001E-2</v>
      </c>
      <c r="DJ114" s="122">
        <f>DI114+($DS$114-$DI$114)/10</f>
        <v>9.6700000000000008E-2</v>
      </c>
      <c r="DK114" s="122">
        <f t="shared" ref="DK114:DR114" si="18">DJ114+($DS$114-$DI$114)/10</f>
        <v>9.8400000000000015E-2</v>
      </c>
      <c r="DL114" s="122">
        <f t="shared" si="18"/>
        <v>0.10010000000000002</v>
      </c>
      <c r="DM114" s="122">
        <f t="shared" si="18"/>
        <v>0.10180000000000003</v>
      </c>
      <c r="DN114" s="122">
        <f t="shared" si="18"/>
        <v>0.10350000000000004</v>
      </c>
      <c r="DO114" s="122">
        <f t="shared" si="18"/>
        <v>0.10520000000000004</v>
      </c>
      <c r="DP114" s="122">
        <f t="shared" si="18"/>
        <v>0.10690000000000005</v>
      </c>
      <c r="DQ114" s="122">
        <f t="shared" si="18"/>
        <v>0.10860000000000006</v>
      </c>
      <c r="DR114" s="122">
        <f t="shared" si="18"/>
        <v>0.11030000000000006</v>
      </c>
      <c r="DS114" s="121">
        <v>0.112</v>
      </c>
    </row>
    <row r="115" spans="2:123" x14ac:dyDescent="0.2">
      <c r="B115" s="4" t="s">
        <v>190</v>
      </c>
      <c r="C115" s="121">
        <v>0.111</v>
      </c>
      <c r="D115" s="122">
        <f>C115+($M$115-$C$115)/10</f>
        <v>0.1091</v>
      </c>
      <c r="E115" s="122">
        <f t="shared" ref="E115:L115" si="19">D115+($M$115-$C$115)/10</f>
        <v>0.1072</v>
      </c>
      <c r="F115" s="122">
        <f t="shared" si="19"/>
        <v>0.1053</v>
      </c>
      <c r="G115" s="122">
        <f t="shared" si="19"/>
        <v>0.10340000000000001</v>
      </c>
      <c r="H115" s="122">
        <f t="shared" si="19"/>
        <v>0.10150000000000001</v>
      </c>
      <c r="I115" s="122">
        <f t="shared" si="19"/>
        <v>9.9600000000000008E-2</v>
      </c>
      <c r="J115" s="122">
        <f t="shared" si="19"/>
        <v>9.7700000000000009E-2</v>
      </c>
      <c r="K115" s="122">
        <f t="shared" si="19"/>
        <v>9.580000000000001E-2</v>
      </c>
      <c r="L115" s="122">
        <f t="shared" si="19"/>
        <v>9.3900000000000011E-2</v>
      </c>
      <c r="M115" s="121">
        <v>9.1999999999999998E-2</v>
      </c>
      <c r="N115" s="122">
        <f>M115+($W$115-$M$115)/10</f>
        <v>9.0499999999999997E-2</v>
      </c>
      <c r="O115" s="122">
        <f t="shared" ref="O115:V115" si="20">N115+($W$115-$M$115)/10</f>
        <v>8.8999999999999996E-2</v>
      </c>
      <c r="P115" s="122">
        <f t="shared" si="20"/>
        <v>8.7499999999999994E-2</v>
      </c>
      <c r="Q115" s="122">
        <f t="shared" si="20"/>
        <v>8.5999999999999993E-2</v>
      </c>
      <c r="R115" s="122">
        <f t="shared" si="20"/>
        <v>8.4499999999999992E-2</v>
      </c>
      <c r="S115" s="122">
        <f t="shared" si="20"/>
        <v>8.299999999999999E-2</v>
      </c>
      <c r="T115" s="122">
        <f t="shared" si="20"/>
        <v>8.1499999999999989E-2</v>
      </c>
      <c r="U115" s="122">
        <f t="shared" si="20"/>
        <v>7.9999999999999988E-2</v>
      </c>
      <c r="V115" s="122">
        <f t="shared" si="20"/>
        <v>7.8499999999999986E-2</v>
      </c>
      <c r="W115" s="121">
        <v>7.6999999999999999E-2</v>
      </c>
      <c r="X115" s="122">
        <f>W115+($AG$115-$W$115)/10</f>
        <v>7.5800000000000006E-2</v>
      </c>
      <c r="Y115" s="122">
        <f t="shared" ref="Y115:AF115" si="21">X115+($AG$115-$W$115)/10</f>
        <v>7.46E-2</v>
      </c>
      <c r="Z115" s="122">
        <f t="shared" si="21"/>
        <v>7.3399999999999993E-2</v>
      </c>
      <c r="AA115" s="122">
        <f t="shared" si="21"/>
        <v>7.2199999999999986E-2</v>
      </c>
      <c r="AB115" s="122">
        <f t="shared" si="21"/>
        <v>7.099999999999998E-2</v>
      </c>
      <c r="AC115" s="122">
        <f t="shared" si="21"/>
        <v>6.9799999999999973E-2</v>
      </c>
      <c r="AD115" s="122">
        <f t="shared" si="21"/>
        <v>6.8599999999999967E-2</v>
      </c>
      <c r="AE115" s="122">
        <f t="shared" si="21"/>
        <v>6.739999999999996E-2</v>
      </c>
      <c r="AF115" s="122">
        <f t="shared" si="21"/>
        <v>6.6199999999999953E-2</v>
      </c>
      <c r="AG115" s="121">
        <v>6.5000000000000002E-2</v>
      </c>
      <c r="AH115" s="122">
        <f>AG115+($AQ$115-$AG$115)/10</f>
        <v>6.4100000000000004E-2</v>
      </c>
      <c r="AI115" s="122">
        <f t="shared" ref="AI115:AP115" si="22">AH115+($AQ$115-$AG$115)/10</f>
        <v>6.3200000000000006E-2</v>
      </c>
      <c r="AJ115" s="122">
        <f t="shared" si="22"/>
        <v>6.2300000000000008E-2</v>
      </c>
      <c r="AK115" s="122">
        <f t="shared" si="22"/>
        <v>6.140000000000001E-2</v>
      </c>
      <c r="AL115" s="122">
        <f t="shared" si="22"/>
        <v>6.0500000000000012E-2</v>
      </c>
      <c r="AM115" s="122">
        <f t="shared" si="22"/>
        <v>5.9600000000000014E-2</v>
      </c>
      <c r="AN115" s="122">
        <f t="shared" si="22"/>
        <v>5.8700000000000016E-2</v>
      </c>
      <c r="AO115" s="122">
        <f t="shared" si="22"/>
        <v>5.7800000000000018E-2</v>
      </c>
      <c r="AP115" s="122">
        <f t="shared" si="22"/>
        <v>5.690000000000002E-2</v>
      </c>
      <c r="AQ115" s="121">
        <v>5.6000000000000001E-2</v>
      </c>
      <c r="AR115" s="122">
        <f>AQ115+($BA$115-$AQ$115)/10</f>
        <v>5.5400000000000005E-2</v>
      </c>
      <c r="AS115" s="122">
        <f t="shared" ref="AS115:AZ115" si="23">AR115+($BA$115-$AQ$115)/10</f>
        <v>5.4800000000000001E-2</v>
      </c>
      <c r="AT115" s="122">
        <f t="shared" si="23"/>
        <v>5.4199999999999998E-2</v>
      </c>
      <c r="AU115" s="122">
        <f t="shared" si="23"/>
        <v>5.3599999999999995E-2</v>
      </c>
      <c r="AV115" s="122">
        <f t="shared" si="23"/>
        <v>5.2999999999999992E-2</v>
      </c>
      <c r="AW115" s="122">
        <f t="shared" si="23"/>
        <v>5.2399999999999988E-2</v>
      </c>
      <c r="AX115" s="122">
        <f t="shared" si="23"/>
        <v>5.1799999999999985E-2</v>
      </c>
      <c r="AY115" s="122">
        <f t="shared" si="23"/>
        <v>5.1199999999999982E-2</v>
      </c>
      <c r="AZ115" s="122">
        <f t="shared" si="23"/>
        <v>5.0599999999999978E-2</v>
      </c>
      <c r="BA115" s="121">
        <v>0.05</v>
      </c>
      <c r="BB115" s="122">
        <f>BA115+($BK$115-$BA$115)/10</f>
        <v>4.9800000000000004E-2</v>
      </c>
      <c r="BC115" s="122">
        <f t="shared" ref="BC115:BJ115" si="24">BB115+($BK$115-$BA$115)/10</f>
        <v>4.9600000000000005E-2</v>
      </c>
      <c r="BD115" s="122">
        <f t="shared" si="24"/>
        <v>4.9400000000000006E-2</v>
      </c>
      <c r="BE115" s="122">
        <f t="shared" si="24"/>
        <v>4.9200000000000008E-2</v>
      </c>
      <c r="BF115" s="122">
        <f t="shared" si="24"/>
        <v>4.9000000000000009E-2</v>
      </c>
      <c r="BG115" s="122">
        <f t="shared" si="24"/>
        <v>4.880000000000001E-2</v>
      </c>
      <c r="BH115" s="122">
        <f t="shared" si="24"/>
        <v>4.8600000000000011E-2</v>
      </c>
      <c r="BI115" s="122">
        <f t="shared" si="24"/>
        <v>4.8400000000000012E-2</v>
      </c>
      <c r="BJ115" s="122">
        <f t="shared" si="24"/>
        <v>4.8200000000000014E-2</v>
      </c>
      <c r="BK115" s="121">
        <v>4.8000000000000001E-2</v>
      </c>
      <c r="BL115" s="122">
        <f>BK115+($BU$115-$BK$115)/10</f>
        <v>4.8100000000000004E-2</v>
      </c>
      <c r="BM115" s="122">
        <f t="shared" ref="BM115:BT115" si="25">BL115+($BU$115-$BK$115)/10</f>
        <v>4.8200000000000007E-2</v>
      </c>
      <c r="BN115" s="122">
        <f t="shared" si="25"/>
        <v>4.830000000000001E-2</v>
      </c>
      <c r="BO115" s="122">
        <f t="shared" si="25"/>
        <v>4.8400000000000012E-2</v>
      </c>
      <c r="BP115" s="122">
        <f t="shared" si="25"/>
        <v>4.8500000000000015E-2</v>
      </c>
      <c r="BQ115" s="122">
        <f t="shared" si="25"/>
        <v>4.8600000000000018E-2</v>
      </c>
      <c r="BR115" s="122">
        <f t="shared" si="25"/>
        <v>4.8700000000000021E-2</v>
      </c>
      <c r="BS115" s="122">
        <f t="shared" si="25"/>
        <v>4.8800000000000024E-2</v>
      </c>
      <c r="BT115" s="122">
        <f t="shared" si="25"/>
        <v>4.8900000000000027E-2</v>
      </c>
      <c r="BU115" s="121">
        <v>4.9000000000000002E-2</v>
      </c>
      <c r="BV115" s="122">
        <f>BU115+($CE$115-$BU$115)/10</f>
        <v>4.9399999999999999E-2</v>
      </c>
      <c r="BW115" s="122">
        <f t="shared" ref="BW115:CC115" si="26">BV115+($CE$115-$BU$115)/10</f>
        <v>4.9799999999999997E-2</v>
      </c>
      <c r="BX115" s="122">
        <f t="shared" si="26"/>
        <v>5.0199999999999995E-2</v>
      </c>
      <c r="BY115" s="122">
        <f t="shared" si="26"/>
        <v>5.0599999999999992E-2</v>
      </c>
      <c r="BZ115" s="122">
        <f t="shared" si="26"/>
        <v>5.099999999999999E-2</v>
      </c>
      <c r="CA115" s="122">
        <f t="shared" si="26"/>
        <v>5.1399999999999987E-2</v>
      </c>
      <c r="CB115" s="122">
        <f t="shared" si="26"/>
        <v>5.1799999999999985E-2</v>
      </c>
      <c r="CC115" s="122">
        <f t="shared" si="26"/>
        <v>5.2199999999999983E-2</v>
      </c>
      <c r="CD115" s="122">
        <f>CC115+($CE$115-$BU$115)/10</f>
        <v>5.259999999999998E-2</v>
      </c>
      <c r="CE115" s="121">
        <v>5.2999999999999999E-2</v>
      </c>
      <c r="CF115" s="122">
        <f>CE115+($CO$115-$CE$115)/10</f>
        <v>5.3699999999999998E-2</v>
      </c>
      <c r="CG115" s="122">
        <f t="shared" ref="CG115:CN115" si="27">CF115+($CO$115-$CE$115)/10</f>
        <v>5.4399999999999997E-2</v>
      </c>
      <c r="CH115" s="122">
        <f t="shared" si="27"/>
        <v>5.5099999999999996E-2</v>
      </c>
      <c r="CI115" s="122">
        <f t="shared" si="27"/>
        <v>5.5799999999999995E-2</v>
      </c>
      <c r="CJ115" s="122">
        <f t="shared" si="27"/>
        <v>5.6499999999999995E-2</v>
      </c>
      <c r="CK115" s="122">
        <f t="shared" si="27"/>
        <v>5.7199999999999994E-2</v>
      </c>
      <c r="CL115" s="122">
        <f t="shared" si="27"/>
        <v>5.7899999999999993E-2</v>
      </c>
      <c r="CM115" s="122">
        <f t="shared" si="27"/>
        <v>5.8599999999999992E-2</v>
      </c>
      <c r="CN115" s="122">
        <f t="shared" si="27"/>
        <v>5.9299999999999992E-2</v>
      </c>
      <c r="CO115" s="121">
        <v>0.06</v>
      </c>
      <c r="CP115" s="122">
        <f>CO115+($CY$115-$CO$115)/10</f>
        <v>6.1099999999999995E-2</v>
      </c>
      <c r="CQ115" s="122">
        <f t="shared" ref="CQ115:CX115" si="28">CP115+($CY$115-$CO$115)/10</f>
        <v>6.2199999999999991E-2</v>
      </c>
      <c r="CR115" s="122">
        <f t="shared" si="28"/>
        <v>6.3299999999999995E-2</v>
      </c>
      <c r="CS115" s="122">
        <f t="shared" si="28"/>
        <v>6.4399999999999999E-2</v>
      </c>
      <c r="CT115" s="122">
        <f t="shared" si="28"/>
        <v>6.5500000000000003E-2</v>
      </c>
      <c r="CU115" s="122">
        <f t="shared" si="28"/>
        <v>6.6600000000000006E-2</v>
      </c>
      <c r="CV115" s="122">
        <f t="shared" si="28"/>
        <v>6.770000000000001E-2</v>
      </c>
      <c r="CW115" s="122">
        <f t="shared" si="28"/>
        <v>6.8800000000000014E-2</v>
      </c>
      <c r="CX115" s="122">
        <f t="shared" si="28"/>
        <v>6.9900000000000018E-2</v>
      </c>
      <c r="CY115" s="121">
        <v>7.0999999999999994E-2</v>
      </c>
      <c r="CZ115" s="122">
        <f>CY115+($DI$115-$CY$115)/10</f>
        <v>7.2399999999999992E-2</v>
      </c>
      <c r="DA115" s="122">
        <f t="shared" ref="DA115:DH115" si="29">CZ115+($DI$115-$CY$115)/10</f>
        <v>7.3799999999999991E-2</v>
      </c>
      <c r="DB115" s="122">
        <f t="shared" si="29"/>
        <v>7.5199999999999989E-2</v>
      </c>
      <c r="DC115" s="122">
        <f t="shared" si="29"/>
        <v>7.6599999999999988E-2</v>
      </c>
      <c r="DD115" s="122">
        <f t="shared" si="29"/>
        <v>7.7999999999999986E-2</v>
      </c>
      <c r="DE115" s="122">
        <f t="shared" si="29"/>
        <v>7.9399999999999984E-2</v>
      </c>
      <c r="DF115" s="122">
        <f t="shared" si="29"/>
        <v>8.0799999999999983E-2</v>
      </c>
      <c r="DG115" s="122">
        <f t="shared" si="29"/>
        <v>8.2199999999999981E-2</v>
      </c>
      <c r="DH115" s="122">
        <f t="shared" si="29"/>
        <v>8.359999999999998E-2</v>
      </c>
      <c r="DI115" s="121">
        <v>8.5000000000000006E-2</v>
      </c>
      <c r="DJ115" s="122">
        <f>DI115+($DS$115-$DI$115)/10</f>
        <v>8.6699999999999999E-2</v>
      </c>
      <c r="DK115" s="122">
        <f t="shared" ref="DK115:DR115" si="30">DJ115+($DS$115-$DI$115)/10</f>
        <v>8.8399999999999992E-2</v>
      </c>
      <c r="DL115" s="122">
        <f t="shared" si="30"/>
        <v>9.0099999999999986E-2</v>
      </c>
      <c r="DM115" s="122">
        <f t="shared" si="30"/>
        <v>9.1799999999999979E-2</v>
      </c>
      <c r="DN115" s="122">
        <f t="shared" si="30"/>
        <v>9.3499999999999972E-2</v>
      </c>
      <c r="DO115" s="122">
        <f t="shared" si="30"/>
        <v>9.5199999999999965E-2</v>
      </c>
      <c r="DP115" s="122">
        <f t="shared" si="30"/>
        <v>9.6899999999999958E-2</v>
      </c>
      <c r="DQ115" s="122">
        <f t="shared" si="30"/>
        <v>9.8599999999999952E-2</v>
      </c>
      <c r="DR115" s="122">
        <f t="shared" si="30"/>
        <v>0.10029999999999994</v>
      </c>
      <c r="DS115" s="121">
        <v>0.10199999999999999</v>
      </c>
    </row>
    <row r="116" spans="2:123" x14ac:dyDescent="0.2">
      <c r="B116" s="4" t="s">
        <v>191</v>
      </c>
      <c r="C116" s="121">
        <v>0.14899999999999999</v>
      </c>
      <c r="D116" s="122">
        <f>C116+($M$116-$C$116)/10</f>
        <v>0.14710000000000001</v>
      </c>
      <c r="E116" s="122">
        <f t="shared" ref="E116:L116" si="31">D116+($M$116-$C$116)/10</f>
        <v>0.1452</v>
      </c>
      <c r="F116" s="122">
        <f t="shared" si="31"/>
        <v>0.14329999999999998</v>
      </c>
      <c r="G116" s="122">
        <f t="shared" si="31"/>
        <v>0.14139999999999997</v>
      </c>
      <c r="H116" s="122">
        <f t="shared" si="31"/>
        <v>0.13949999999999996</v>
      </c>
      <c r="I116" s="122">
        <f t="shared" si="31"/>
        <v>0.13759999999999994</v>
      </c>
      <c r="J116" s="122">
        <f t="shared" si="31"/>
        <v>0.13569999999999993</v>
      </c>
      <c r="K116" s="122">
        <f t="shared" si="31"/>
        <v>0.13379999999999992</v>
      </c>
      <c r="L116" s="122">
        <f t="shared" si="31"/>
        <v>0.13189999999999991</v>
      </c>
      <c r="M116" s="121">
        <v>0.13</v>
      </c>
      <c r="N116" s="122">
        <f>M116+($W$116-$M$116)/10</f>
        <v>0.1285</v>
      </c>
      <c r="O116" s="122">
        <f t="shared" ref="O116:V116" si="32">N116+($W$116-$M$116)/10</f>
        <v>0.127</v>
      </c>
      <c r="P116" s="122">
        <f t="shared" si="32"/>
        <v>0.1255</v>
      </c>
      <c r="Q116" s="122">
        <f t="shared" si="32"/>
        <v>0.124</v>
      </c>
      <c r="R116" s="122">
        <f t="shared" si="32"/>
        <v>0.1225</v>
      </c>
      <c r="S116" s="122">
        <f t="shared" si="32"/>
        <v>0.121</v>
      </c>
      <c r="T116" s="122">
        <f t="shared" si="32"/>
        <v>0.1195</v>
      </c>
      <c r="U116" s="122">
        <f t="shared" si="32"/>
        <v>0.11799999999999999</v>
      </c>
      <c r="V116" s="122">
        <f t="shared" si="32"/>
        <v>0.11649999999999999</v>
      </c>
      <c r="W116" s="121">
        <v>0.115</v>
      </c>
      <c r="X116" s="122">
        <f>W116+($AG$116-$W$116)/10</f>
        <v>0.1138</v>
      </c>
      <c r="Y116" s="122">
        <f t="shared" ref="Y116:AF116" si="33">X116+($AG$116-$W$116)/10</f>
        <v>0.11259999999999999</v>
      </c>
      <c r="Z116" s="122">
        <f t="shared" si="33"/>
        <v>0.11139999999999999</v>
      </c>
      <c r="AA116" s="122">
        <f t="shared" si="33"/>
        <v>0.11019999999999998</v>
      </c>
      <c r="AB116" s="122">
        <f t="shared" si="33"/>
        <v>0.10899999999999997</v>
      </c>
      <c r="AC116" s="122">
        <f t="shared" si="33"/>
        <v>0.10779999999999997</v>
      </c>
      <c r="AD116" s="122">
        <f t="shared" si="33"/>
        <v>0.10659999999999996</v>
      </c>
      <c r="AE116" s="122">
        <f t="shared" si="33"/>
        <v>0.10539999999999995</v>
      </c>
      <c r="AF116" s="122">
        <f t="shared" si="33"/>
        <v>0.10419999999999995</v>
      </c>
      <c r="AG116" s="121">
        <v>0.10299999999999999</v>
      </c>
      <c r="AH116" s="122">
        <f>AG116+($AQ$116-$AG$116)/10</f>
        <v>0.1021</v>
      </c>
      <c r="AI116" s="122">
        <f t="shared" ref="AI116:AP116" si="34">AH116+($AQ$116-$AG$116)/10</f>
        <v>0.1012</v>
      </c>
      <c r="AJ116" s="122">
        <f t="shared" si="34"/>
        <v>0.1003</v>
      </c>
      <c r="AK116" s="122">
        <f t="shared" si="34"/>
        <v>9.9400000000000002E-2</v>
      </c>
      <c r="AL116" s="122">
        <f t="shared" si="34"/>
        <v>9.8500000000000004E-2</v>
      </c>
      <c r="AM116" s="122">
        <f t="shared" si="34"/>
        <v>9.7600000000000006E-2</v>
      </c>
      <c r="AN116" s="122">
        <f t="shared" si="34"/>
        <v>9.6700000000000008E-2</v>
      </c>
      <c r="AO116" s="122">
        <f t="shared" si="34"/>
        <v>9.580000000000001E-2</v>
      </c>
      <c r="AP116" s="122">
        <f t="shared" si="34"/>
        <v>9.4900000000000012E-2</v>
      </c>
      <c r="AQ116" s="121">
        <v>9.4E-2</v>
      </c>
      <c r="AR116" s="122">
        <f>AQ116+($BA$116-$AQ$116)/10</f>
        <v>9.3399999999999997E-2</v>
      </c>
      <c r="AS116" s="122">
        <f t="shared" ref="AS116:AZ116" si="35">AR116+($BA$116-$AQ$116)/10</f>
        <v>9.2799999999999994E-2</v>
      </c>
      <c r="AT116" s="122">
        <f t="shared" si="35"/>
        <v>9.219999999999999E-2</v>
      </c>
      <c r="AU116" s="122">
        <f t="shared" si="35"/>
        <v>9.1599999999999987E-2</v>
      </c>
      <c r="AV116" s="122">
        <f t="shared" si="35"/>
        <v>9.0999999999999984E-2</v>
      </c>
      <c r="AW116" s="122">
        <f t="shared" si="35"/>
        <v>9.039999999999998E-2</v>
      </c>
      <c r="AX116" s="122">
        <f t="shared" si="35"/>
        <v>8.9799999999999977E-2</v>
      </c>
      <c r="AY116" s="122">
        <f t="shared" si="35"/>
        <v>8.9199999999999974E-2</v>
      </c>
      <c r="AZ116" s="122">
        <f t="shared" si="35"/>
        <v>8.859999999999997E-2</v>
      </c>
      <c r="BA116" s="121">
        <v>8.7999999999999995E-2</v>
      </c>
      <c r="BB116" s="122">
        <f>BA116+($BK$116-$BA$116)/10</f>
        <v>8.7799999999999989E-2</v>
      </c>
      <c r="BC116" s="122">
        <f t="shared" ref="BC116:BJ116" si="36">BB116+($BK$116-$BA$116)/10</f>
        <v>8.7599999999999983E-2</v>
      </c>
      <c r="BD116" s="122">
        <f t="shared" si="36"/>
        <v>8.7399999999999978E-2</v>
      </c>
      <c r="BE116" s="122">
        <f t="shared" si="36"/>
        <v>8.7199999999999972E-2</v>
      </c>
      <c r="BF116" s="122">
        <f t="shared" si="36"/>
        <v>8.6999999999999966E-2</v>
      </c>
      <c r="BG116" s="122">
        <f t="shared" si="36"/>
        <v>8.6799999999999961E-2</v>
      </c>
      <c r="BH116" s="122">
        <f t="shared" si="36"/>
        <v>8.6599999999999955E-2</v>
      </c>
      <c r="BI116" s="122">
        <f t="shared" si="36"/>
        <v>8.6399999999999949E-2</v>
      </c>
      <c r="BJ116" s="122">
        <f t="shared" si="36"/>
        <v>8.6199999999999943E-2</v>
      </c>
      <c r="BK116" s="121">
        <v>8.5999999999999993E-2</v>
      </c>
      <c r="BL116" s="122">
        <f>BK116+($BU$116-$BK$116)/10</f>
        <v>8.6099999999999996E-2</v>
      </c>
      <c r="BM116" s="122">
        <f t="shared" ref="BM116:BT116" si="37">BL116+($BU$116-$BK$116)/10</f>
        <v>8.6199999999999999E-2</v>
      </c>
      <c r="BN116" s="122">
        <f t="shared" si="37"/>
        <v>8.6300000000000002E-2</v>
      </c>
      <c r="BO116" s="122">
        <f t="shared" si="37"/>
        <v>8.6400000000000005E-2</v>
      </c>
      <c r="BP116" s="122">
        <f t="shared" si="37"/>
        <v>8.6500000000000007E-2</v>
      </c>
      <c r="BQ116" s="122">
        <f t="shared" si="37"/>
        <v>8.660000000000001E-2</v>
      </c>
      <c r="BR116" s="122">
        <f t="shared" si="37"/>
        <v>8.6700000000000013E-2</v>
      </c>
      <c r="BS116" s="122">
        <f t="shared" si="37"/>
        <v>8.6800000000000016E-2</v>
      </c>
      <c r="BT116" s="122">
        <f t="shared" si="37"/>
        <v>8.6900000000000019E-2</v>
      </c>
      <c r="BU116" s="121">
        <v>8.6999999999999994E-2</v>
      </c>
      <c r="BV116" s="122">
        <f>BU116+($CE$116-$BU$116)/10</f>
        <v>8.7399999999999992E-2</v>
      </c>
      <c r="BW116" s="122">
        <f t="shared" ref="BW116:CD116" si="38">BV116+($CE$116-$BU$116)/10</f>
        <v>8.7799999999999989E-2</v>
      </c>
      <c r="BX116" s="122">
        <f t="shared" si="38"/>
        <v>8.8199999999999987E-2</v>
      </c>
      <c r="BY116" s="122">
        <f t="shared" si="38"/>
        <v>8.8599999999999984E-2</v>
      </c>
      <c r="BZ116" s="122">
        <f t="shared" si="38"/>
        <v>8.8999999999999982E-2</v>
      </c>
      <c r="CA116" s="122">
        <f t="shared" si="38"/>
        <v>8.9399999999999979E-2</v>
      </c>
      <c r="CB116" s="122">
        <f t="shared" si="38"/>
        <v>8.9799999999999977E-2</v>
      </c>
      <c r="CC116" s="122">
        <f t="shared" si="38"/>
        <v>9.0199999999999975E-2</v>
      </c>
      <c r="CD116" s="122">
        <f t="shared" si="38"/>
        <v>9.0599999999999972E-2</v>
      </c>
      <c r="CE116" s="121">
        <v>9.0999999999999998E-2</v>
      </c>
      <c r="CF116" s="122">
        <f>CE116+($CO$116-$CE$116)/10</f>
        <v>9.1700000000000004E-2</v>
      </c>
      <c r="CG116" s="122">
        <f t="shared" ref="CG116:CN116" si="39">CF116+($CO$116-$CE$116)/10</f>
        <v>9.240000000000001E-2</v>
      </c>
      <c r="CH116" s="122">
        <f t="shared" si="39"/>
        <v>9.3100000000000016E-2</v>
      </c>
      <c r="CI116" s="122">
        <f t="shared" si="39"/>
        <v>9.3800000000000022E-2</v>
      </c>
      <c r="CJ116" s="122">
        <f t="shared" si="39"/>
        <v>9.4500000000000028E-2</v>
      </c>
      <c r="CK116" s="122">
        <f t="shared" si="39"/>
        <v>9.5200000000000035E-2</v>
      </c>
      <c r="CL116" s="122">
        <f t="shared" si="39"/>
        <v>9.5900000000000041E-2</v>
      </c>
      <c r="CM116" s="122">
        <f t="shared" si="39"/>
        <v>9.6600000000000047E-2</v>
      </c>
      <c r="CN116" s="122">
        <f t="shared" si="39"/>
        <v>9.7300000000000053E-2</v>
      </c>
      <c r="CO116" s="121">
        <v>9.8000000000000004E-2</v>
      </c>
      <c r="CP116" s="122">
        <f>CO116+($CY$116-$CO$116)/10</f>
        <v>9.9100000000000008E-2</v>
      </c>
      <c r="CQ116" s="122">
        <f t="shared" ref="CQ116:CX116" si="40">CP116+($CY$116-$CO$116)/10</f>
        <v>0.10020000000000001</v>
      </c>
      <c r="CR116" s="122">
        <f t="shared" si="40"/>
        <v>0.10130000000000002</v>
      </c>
      <c r="CS116" s="122">
        <f t="shared" si="40"/>
        <v>0.10240000000000002</v>
      </c>
      <c r="CT116" s="122">
        <f t="shared" si="40"/>
        <v>0.10350000000000002</v>
      </c>
      <c r="CU116" s="122">
        <f t="shared" si="40"/>
        <v>0.10460000000000003</v>
      </c>
      <c r="CV116" s="122">
        <f t="shared" si="40"/>
        <v>0.10570000000000003</v>
      </c>
      <c r="CW116" s="122">
        <f t="shared" si="40"/>
        <v>0.10680000000000003</v>
      </c>
      <c r="CX116" s="122">
        <f t="shared" si="40"/>
        <v>0.10790000000000004</v>
      </c>
      <c r="CY116" s="121">
        <v>0.109</v>
      </c>
      <c r="CZ116" s="122"/>
      <c r="DA116" s="122"/>
      <c r="DB116" s="122"/>
      <c r="DC116" s="122"/>
      <c r="DD116" s="122"/>
      <c r="DE116" s="122"/>
      <c r="DF116" s="122"/>
      <c r="DG116" s="122"/>
      <c r="DH116" s="122"/>
      <c r="DI116" s="121"/>
      <c r="DJ116" s="122"/>
      <c r="DK116" s="122"/>
      <c r="DL116" s="122"/>
      <c r="DM116" s="122"/>
      <c r="DN116" s="122"/>
      <c r="DO116" s="122"/>
      <c r="DP116" s="122"/>
      <c r="DQ116" s="122"/>
      <c r="DR116" s="122"/>
      <c r="DS116" s="121"/>
    </row>
    <row r="117" spans="2:123" x14ac:dyDescent="0.2">
      <c r="B117" s="4" t="s">
        <v>192</v>
      </c>
      <c r="C117" s="121">
        <v>0.69099999999999995</v>
      </c>
      <c r="D117" s="122">
        <f>C117+($M$117-$C$117)/10</f>
        <v>0.67649999999999999</v>
      </c>
      <c r="E117" s="122">
        <f t="shared" ref="E117:L117" si="41">D117+($M$117-$C$117)/10</f>
        <v>0.66200000000000003</v>
      </c>
      <c r="F117" s="122">
        <f t="shared" si="41"/>
        <v>0.64750000000000008</v>
      </c>
      <c r="G117" s="122">
        <f t="shared" si="41"/>
        <v>0.63300000000000012</v>
      </c>
      <c r="H117" s="122">
        <f t="shared" si="41"/>
        <v>0.61850000000000016</v>
      </c>
      <c r="I117" s="122">
        <f t="shared" si="41"/>
        <v>0.6040000000000002</v>
      </c>
      <c r="J117" s="122">
        <f t="shared" si="41"/>
        <v>0.58950000000000025</v>
      </c>
      <c r="K117" s="122">
        <f t="shared" si="41"/>
        <v>0.57500000000000029</v>
      </c>
      <c r="L117" s="122">
        <f t="shared" si="41"/>
        <v>0.56050000000000033</v>
      </c>
      <c r="M117" s="121">
        <v>0.54600000000000004</v>
      </c>
      <c r="N117" s="122">
        <f>M117+($W$117-$M$117)/10</f>
        <v>0.53550000000000009</v>
      </c>
      <c r="O117" s="122">
        <f t="shared" ref="O117:V117" si="42">N117+($W$117-$M$117)/10</f>
        <v>0.52500000000000013</v>
      </c>
      <c r="P117" s="122">
        <f t="shared" si="42"/>
        <v>0.51450000000000018</v>
      </c>
      <c r="Q117" s="122">
        <f t="shared" si="42"/>
        <v>0.50400000000000023</v>
      </c>
      <c r="R117" s="122">
        <f t="shared" si="42"/>
        <v>0.49350000000000022</v>
      </c>
      <c r="S117" s="122">
        <f t="shared" si="42"/>
        <v>0.48300000000000021</v>
      </c>
      <c r="T117" s="122">
        <f t="shared" si="42"/>
        <v>0.4725000000000002</v>
      </c>
      <c r="U117" s="122">
        <f t="shared" si="42"/>
        <v>0.46200000000000019</v>
      </c>
      <c r="V117" s="122">
        <f t="shared" si="42"/>
        <v>0.45150000000000018</v>
      </c>
      <c r="W117" s="121">
        <v>0.441</v>
      </c>
      <c r="X117" s="122">
        <f>W117+($AG$117-$W$117)/10</f>
        <v>0.434</v>
      </c>
      <c r="Y117" s="122">
        <f t="shared" ref="Y117:AF117" si="43">X117+($AG$117-$W$117)/10</f>
        <v>0.42699999999999999</v>
      </c>
      <c r="Z117" s="122">
        <f t="shared" si="43"/>
        <v>0.42</v>
      </c>
      <c r="AA117" s="122">
        <f t="shared" si="43"/>
        <v>0.41299999999999998</v>
      </c>
      <c r="AB117" s="122">
        <f t="shared" si="43"/>
        <v>0.40599999999999997</v>
      </c>
      <c r="AC117" s="122">
        <f t="shared" si="43"/>
        <v>0.39899999999999997</v>
      </c>
      <c r="AD117" s="122">
        <f t="shared" si="43"/>
        <v>0.39199999999999996</v>
      </c>
      <c r="AE117" s="122">
        <f t="shared" si="43"/>
        <v>0.38499999999999995</v>
      </c>
      <c r="AF117" s="122">
        <f t="shared" si="43"/>
        <v>0.37799999999999995</v>
      </c>
      <c r="AG117" s="121">
        <v>0.371</v>
      </c>
      <c r="AH117" s="122">
        <f>AG117+($AQ$117-$AG$117)/10</f>
        <v>0.3669</v>
      </c>
      <c r="AI117" s="122">
        <f t="shared" ref="AI117:AP117" si="44">AH117+($AQ$117-$AG$117)/10</f>
        <v>0.36280000000000001</v>
      </c>
      <c r="AJ117" s="122">
        <f t="shared" si="44"/>
        <v>0.35870000000000002</v>
      </c>
      <c r="AK117" s="122">
        <f t="shared" si="44"/>
        <v>0.35460000000000003</v>
      </c>
      <c r="AL117" s="122">
        <f t="shared" si="44"/>
        <v>0.35050000000000003</v>
      </c>
      <c r="AM117" s="122">
        <f t="shared" si="44"/>
        <v>0.34640000000000004</v>
      </c>
      <c r="AN117" s="122">
        <f t="shared" si="44"/>
        <v>0.34230000000000005</v>
      </c>
      <c r="AO117" s="122">
        <f t="shared" si="44"/>
        <v>0.33820000000000006</v>
      </c>
      <c r="AP117" s="122">
        <f t="shared" si="44"/>
        <v>0.33410000000000006</v>
      </c>
      <c r="AQ117" s="121">
        <v>0.33</v>
      </c>
      <c r="AR117" s="122">
        <f>AQ117+($BA$117-$AQ$117)/10</f>
        <v>0.3281</v>
      </c>
      <c r="AS117" s="122">
        <f t="shared" ref="AS117:AZ117" si="45">AR117+($BA$117-$AQ$117)/10</f>
        <v>0.32619999999999999</v>
      </c>
      <c r="AT117" s="122">
        <f t="shared" si="45"/>
        <v>0.32429999999999998</v>
      </c>
      <c r="AU117" s="122">
        <f t="shared" si="45"/>
        <v>0.32239999999999996</v>
      </c>
      <c r="AV117" s="122">
        <f t="shared" si="45"/>
        <v>0.32049999999999995</v>
      </c>
      <c r="AW117" s="122">
        <f t="shared" si="45"/>
        <v>0.31859999999999994</v>
      </c>
      <c r="AX117" s="122">
        <f t="shared" si="45"/>
        <v>0.31669999999999993</v>
      </c>
      <c r="AY117" s="122">
        <f t="shared" si="45"/>
        <v>0.31479999999999991</v>
      </c>
      <c r="AZ117" s="122">
        <f t="shared" si="45"/>
        <v>0.3128999999999999</v>
      </c>
      <c r="BA117" s="121">
        <v>0.311</v>
      </c>
      <c r="BB117" s="122">
        <f>BA117+($BK$117-$BA$117)/10</f>
        <v>0.31080000000000002</v>
      </c>
      <c r="BC117" s="122">
        <f t="shared" ref="BC117:BJ117" si="46">BB117+($BK$117-$BA$117)/10</f>
        <v>0.31060000000000004</v>
      </c>
      <c r="BD117" s="122">
        <f t="shared" si="46"/>
        <v>0.31040000000000006</v>
      </c>
      <c r="BE117" s="122">
        <f t="shared" si="46"/>
        <v>0.31020000000000009</v>
      </c>
      <c r="BF117" s="122">
        <f t="shared" si="46"/>
        <v>0.31000000000000011</v>
      </c>
      <c r="BG117" s="122">
        <f t="shared" si="46"/>
        <v>0.30980000000000013</v>
      </c>
      <c r="BH117" s="122">
        <f t="shared" si="46"/>
        <v>0.30960000000000015</v>
      </c>
      <c r="BI117" s="122">
        <f t="shared" si="46"/>
        <v>0.30940000000000017</v>
      </c>
      <c r="BJ117" s="122">
        <f t="shared" si="46"/>
        <v>0.3092000000000002</v>
      </c>
      <c r="BK117" s="121">
        <v>0.309</v>
      </c>
      <c r="BL117" s="122">
        <f>BK117+($BU$117-$BK$117)/10</f>
        <v>0.30990000000000001</v>
      </c>
      <c r="BM117" s="122">
        <f t="shared" ref="BM117:BT117" si="47">BL117+($BU$117-$BK$117)/10</f>
        <v>0.31080000000000002</v>
      </c>
      <c r="BN117" s="122">
        <f t="shared" si="47"/>
        <v>0.31170000000000003</v>
      </c>
      <c r="BO117" s="122">
        <f t="shared" si="47"/>
        <v>0.31260000000000004</v>
      </c>
      <c r="BP117" s="122">
        <f t="shared" si="47"/>
        <v>0.31350000000000006</v>
      </c>
      <c r="BQ117" s="122">
        <f t="shared" si="47"/>
        <v>0.31440000000000007</v>
      </c>
      <c r="BR117" s="122">
        <f t="shared" si="47"/>
        <v>0.31530000000000008</v>
      </c>
      <c r="BS117" s="122">
        <f t="shared" si="47"/>
        <v>0.31620000000000009</v>
      </c>
      <c r="BT117" s="122">
        <f t="shared" si="47"/>
        <v>0.3171000000000001</v>
      </c>
      <c r="BU117" s="121">
        <v>0.318</v>
      </c>
      <c r="BV117" s="122">
        <f>BU117+($CE$117-$BU$117)/10</f>
        <v>0.31940000000000002</v>
      </c>
      <c r="BW117" s="122">
        <f t="shared" ref="BW117:CD117" si="48">BV117+($CE$117-$BU$117)/10</f>
        <v>0.32080000000000003</v>
      </c>
      <c r="BX117" s="122">
        <f t="shared" si="48"/>
        <v>0.32220000000000004</v>
      </c>
      <c r="BY117" s="122">
        <f t="shared" si="48"/>
        <v>0.32360000000000005</v>
      </c>
      <c r="BZ117" s="122">
        <f t="shared" si="48"/>
        <v>0.32500000000000007</v>
      </c>
      <c r="CA117" s="122">
        <f t="shared" si="48"/>
        <v>0.32640000000000008</v>
      </c>
      <c r="CB117" s="122">
        <f t="shared" si="48"/>
        <v>0.32780000000000009</v>
      </c>
      <c r="CC117" s="122">
        <f t="shared" si="48"/>
        <v>0.3292000000000001</v>
      </c>
      <c r="CD117" s="122">
        <f t="shared" si="48"/>
        <v>0.33060000000000012</v>
      </c>
      <c r="CE117" s="121">
        <v>0.33200000000000002</v>
      </c>
      <c r="CF117" s="314">
        <v>0.33200000000000002</v>
      </c>
      <c r="CG117" s="314">
        <v>0.33200000000000002</v>
      </c>
      <c r="CH117" s="314">
        <v>0.33200000000000002</v>
      </c>
      <c r="CI117" s="122"/>
      <c r="CJ117" s="122"/>
      <c r="CK117" s="122"/>
      <c r="CL117" s="122"/>
      <c r="CM117" s="122"/>
      <c r="CN117" s="122"/>
      <c r="CO117" s="121"/>
      <c r="CP117" s="122"/>
      <c r="CQ117" s="122"/>
      <c r="CR117" s="122"/>
      <c r="CS117" s="122"/>
      <c r="CT117" s="122"/>
      <c r="CU117" s="122"/>
      <c r="CV117" s="122"/>
      <c r="CW117" s="122"/>
      <c r="CX117" s="122"/>
      <c r="CY117" s="121"/>
      <c r="CZ117" s="122"/>
      <c r="DA117" s="122"/>
      <c r="DB117" s="122"/>
      <c r="DC117" s="122"/>
      <c r="DD117" s="122"/>
      <c r="DE117" s="122"/>
      <c r="DF117" s="122"/>
      <c r="DG117" s="122"/>
      <c r="DH117" s="122"/>
      <c r="DI117" s="121"/>
      <c r="DJ117" s="122"/>
      <c r="DK117" s="122"/>
      <c r="DL117" s="122"/>
      <c r="DM117" s="122"/>
      <c r="DN117" s="122"/>
      <c r="DO117" s="122"/>
      <c r="DP117" s="122"/>
      <c r="DQ117" s="122"/>
      <c r="DR117" s="122"/>
      <c r="DS117" s="121"/>
    </row>
    <row r="118" spans="2:123" x14ac:dyDescent="0.2">
      <c r="B118" s="4" t="s">
        <v>193</v>
      </c>
      <c r="C118" s="121">
        <v>0.83199999999999996</v>
      </c>
      <c r="D118" s="122">
        <f>C118+($M$118-$C$118)/10</f>
        <v>0.8175</v>
      </c>
      <c r="E118" s="122">
        <f t="shared" ref="E118:L118" si="49">D118+($M$118-$C$118)/10</f>
        <v>0.80300000000000005</v>
      </c>
      <c r="F118" s="122">
        <f t="shared" si="49"/>
        <v>0.78850000000000009</v>
      </c>
      <c r="G118" s="122">
        <f t="shared" si="49"/>
        <v>0.77400000000000013</v>
      </c>
      <c r="H118" s="122">
        <f t="shared" si="49"/>
        <v>0.75950000000000017</v>
      </c>
      <c r="I118" s="122">
        <f t="shared" si="49"/>
        <v>0.74500000000000022</v>
      </c>
      <c r="J118" s="122">
        <f t="shared" si="49"/>
        <v>0.73050000000000026</v>
      </c>
      <c r="K118" s="122">
        <f t="shared" si="49"/>
        <v>0.7160000000000003</v>
      </c>
      <c r="L118" s="122">
        <f t="shared" si="49"/>
        <v>0.70150000000000035</v>
      </c>
      <c r="M118" s="121">
        <v>0.68700000000000006</v>
      </c>
      <c r="N118" s="122">
        <f>M118+($W$118-$M$118)/10</f>
        <v>0.6765000000000001</v>
      </c>
      <c r="O118" s="122">
        <f t="shared" ref="O118:V118" si="50">N118+($W$118-$M$118)/10</f>
        <v>0.66600000000000015</v>
      </c>
      <c r="P118" s="122">
        <f t="shared" si="50"/>
        <v>0.65550000000000019</v>
      </c>
      <c r="Q118" s="122">
        <f t="shared" si="50"/>
        <v>0.64500000000000024</v>
      </c>
      <c r="R118" s="122">
        <f t="shared" si="50"/>
        <v>0.63450000000000029</v>
      </c>
      <c r="S118" s="122">
        <f t="shared" si="50"/>
        <v>0.62400000000000033</v>
      </c>
      <c r="T118" s="122">
        <f t="shared" si="50"/>
        <v>0.61350000000000038</v>
      </c>
      <c r="U118" s="122">
        <f t="shared" si="50"/>
        <v>0.60300000000000042</v>
      </c>
      <c r="V118" s="122">
        <f t="shared" si="50"/>
        <v>0.59250000000000047</v>
      </c>
      <c r="W118" s="121">
        <v>0.58199999999999996</v>
      </c>
      <c r="X118" s="122">
        <f>W118+($AG$118-$W$118)/10</f>
        <v>0.57499999999999996</v>
      </c>
      <c r="Y118" s="122">
        <f t="shared" ref="Y118:AF118" si="51">X118+($AG$118-$W$118)/10</f>
        <v>0.56799999999999995</v>
      </c>
      <c r="Z118" s="122">
        <f t="shared" si="51"/>
        <v>0.56099999999999994</v>
      </c>
      <c r="AA118" s="122">
        <f t="shared" si="51"/>
        <v>0.55399999999999994</v>
      </c>
      <c r="AB118" s="122">
        <f t="shared" si="51"/>
        <v>0.54699999999999993</v>
      </c>
      <c r="AC118" s="122">
        <f t="shared" si="51"/>
        <v>0.53999999999999992</v>
      </c>
      <c r="AD118" s="122">
        <f t="shared" si="51"/>
        <v>0.53299999999999992</v>
      </c>
      <c r="AE118" s="122">
        <f t="shared" si="51"/>
        <v>0.52599999999999991</v>
      </c>
      <c r="AF118" s="122">
        <f t="shared" si="51"/>
        <v>0.51899999999999991</v>
      </c>
      <c r="AG118" s="121">
        <v>0.51200000000000001</v>
      </c>
      <c r="AH118" s="122">
        <f>AG118+($AQ$118-$AG$118)/10</f>
        <v>0.50790000000000002</v>
      </c>
      <c r="AI118" s="122">
        <f t="shared" ref="AI118:AP118" si="52">AH118+($AQ$118-$AG$118)/10</f>
        <v>0.50380000000000003</v>
      </c>
      <c r="AJ118" s="122">
        <f t="shared" si="52"/>
        <v>0.49970000000000003</v>
      </c>
      <c r="AK118" s="122">
        <f t="shared" si="52"/>
        <v>0.49560000000000004</v>
      </c>
      <c r="AL118" s="122">
        <f t="shared" si="52"/>
        <v>0.49150000000000005</v>
      </c>
      <c r="AM118" s="122">
        <f t="shared" si="52"/>
        <v>0.48740000000000006</v>
      </c>
      <c r="AN118" s="122">
        <f t="shared" si="52"/>
        <v>0.48330000000000006</v>
      </c>
      <c r="AO118" s="122">
        <f t="shared" si="52"/>
        <v>0.47920000000000007</v>
      </c>
      <c r="AP118" s="122">
        <f t="shared" si="52"/>
        <v>0.47510000000000008</v>
      </c>
      <c r="AQ118" s="121">
        <v>0.47099999999999997</v>
      </c>
      <c r="AR118" s="122">
        <f>AQ118+($BA$118-$AQ$118)/10</f>
        <v>0.46909999999999996</v>
      </c>
      <c r="AS118" s="122">
        <f t="shared" ref="AS118:AZ118" si="53">AR118+($BA$118-$AQ$118)/10</f>
        <v>0.46719999999999995</v>
      </c>
      <c r="AT118" s="122">
        <f t="shared" si="53"/>
        <v>0.46529999999999994</v>
      </c>
      <c r="AU118" s="122">
        <f t="shared" si="53"/>
        <v>0.46339999999999992</v>
      </c>
      <c r="AV118" s="122">
        <f t="shared" si="53"/>
        <v>0.46149999999999991</v>
      </c>
      <c r="AW118" s="122">
        <f t="shared" si="53"/>
        <v>0.4595999999999999</v>
      </c>
      <c r="AX118" s="122">
        <f t="shared" si="53"/>
        <v>0.45769999999999988</v>
      </c>
      <c r="AY118" s="122">
        <f t="shared" si="53"/>
        <v>0.45579999999999987</v>
      </c>
      <c r="AZ118" s="122">
        <f t="shared" si="53"/>
        <v>0.45389999999999986</v>
      </c>
      <c r="BA118" s="121">
        <v>0.45200000000000001</v>
      </c>
      <c r="BB118" s="122">
        <f>BA118+($BK$118-$BA$118)/10</f>
        <v>0.45180000000000003</v>
      </c>
      <c r="BC118" s="122">
        <f t="shared" ref="BC118:BJ118" si="54">BB118+($BK$118-$BA$118)/10</f>
        <v>0.45160000000000006</v>
      </c>
      <c r="BD118" s="122">
        <f t="shared" si="54"/>
        <v>0.45140000000000008</v>
      </c>
      <c r="BE118" s="122">
        <f t="shared" si="54"/>
        <v>0.4512000000000001</v>
      </c>
      <c r="BF118" s="122">
        <f t="shared" si="54"/>
        <v>0.45100000000000012</v>
      </c>
      <c r="BG118" s="122">
        <f t="shared" si="54"/>
        <v>0.45080000000000015</v>
      </c>
      <c r="BH118" s="122">
        <f t="shared" si="54"/>
        <v>0.45060000000000017</v>
      </c>
      <c r="BI118" s="122">
        <f t="shared" si="54"/>
        <v>0.45040000000000019</v>
      </c>
      <c r="BJ118" s="122">
        <f t="shared" si="54"/>
        <v>0.45020000000000021</v>
      </c>
      <c r="BK118" s="121">
        <v>0.45</v>
      </c>
      <c r="BL118" s="122">
        <f>BK118+($BU$118-$BK$118)/10</f>
        <v>0.45090000000000002</v>
      </c>
      <c r="BM118" s="122">
        <f t="shared" ref="BM118:BT118" si="55">BL118+($BU$118-$BK$118)/10</f>
        <v>0.45180000000000003</v>
      </c>
      <c r="BN118" s="122">
        <f t="shared" si="55"/>
        <v>0.45270000000000005</v>
      </c>
      <c r="BO118" s="122">
        <f t="shared" si="55"/>
        <v>0.45360000000000006</v>
      </c>
      <c r="BP118" s="122">
        <f t="shared" si="55"/>
        <v>0.45450000000000007</v>
      </c>
      <c r="BQ118" s="122">
        <f t="shared" si="55"/>
        <v>0.45540000000000008</v>
      </c>
      <c r="BR118" s="122">
        <f t="shared" si="55"/>
        <v>0.45630000000000009</v>
      </c>
      <c r="BS118" s="122">
        <f t="shared" si="55"/>
        <v>0.45720000000000011</v>
      </c>
      <c r="BT118" s="122">
        <f t="shared" si="55"/>
        <v>0.45810000000000012</v>
      </c>
      <c r="BU118" s="121">
        <v>0.45900000000000002</v>
      </c>
      <c r="BV118" s="122">
        <f>BU118+($CE$118-$BU$118)/10</f>
        <v>0.4607</v>
      </c>
      <c r="BW118" s="122">
        <f t="shared" ref="BW118:CD118" si="56">BV118+($CE$118-$BU$118)/10</f>
        <v>0.46239999999999998</v>
      </c>
      <c r="BX118" s="122">
        <f t="shared" si="56"/>
        <v>0.46409999999999996</v>
      </c>
      <c r="BY118" s="122">
        <f t="shared" si="56"/>
        <v>0.46579999999999994</v>
      </c>
      <c r="BZ118" s="122">
        <f t="shared" si="56"/>
        <v>0.46749999999999992</v>
      </c>
      <c r="CA118" s="122">
        <f t="shared" si="56"/>
        <v>0.46919999999999989</v>
      </c>
      <c r="CB118" s="122">
        <f t="shared" si="56"/>
        <v>0.47089999999999987</v>
      </c>
      <c r="CC118" s="122">
        <f t="shared" si="56"/>
        <v>0.47259999999999985</v>
      </c>
      <c r="CD118" s="122">
        <f t="shared" si="56"/>
        <v>0.47429999999999983</v>
      </c>
      <c r="CE118" s="121">
        <v>0.47599999999999998</v>
      </c>
      <c r="CF118" s="314">
        <v>0.47599999999999998</v>
      </c>
      <c r="CG118" s="314">
        <v>0.47599999999999998</v>
      </c>
      <c r="CH118" s="314">
        <v>0.47599999999999998</v>
      </c>
      <c r="CI118" s="122"/>
      <c r="CJ118" s="122"/>
      <c r="CK118" s="122"/>
      <c r="CL118" s="122"/>
      <c r="CM118" s="122"/>
      <c r="CN118" s="122"/>
      <c r="CO118" s="121"/>
      <c r="CP118" s="122"/>
      <c r="CQ118" s="122"/>
      <c r="CR118" s="122"/>
      <c r="CS118" s="122"/>
      <c r="CT118" s="122"/>
      <c r="CU118" s="122"/>
      <c r="CV118" s="122"/>
      <c r="CW118" s="122"/>
      <c r="CX118" s="122"/>
      <c r="CY118" s="121"/>
      <c r="CZ118" s="122"/>
      <c r="DA118" s="122"/>
      <c r="DB118" s="122"/>
      <c r="DC118" s="122"/>
      <c r="DD118" s="122"/>
      <c r="DE118" s="122"/>
      <c r="DF118" s="122"/>
      <c r="DG118" s="122"/>
      <c r="DH118" s="122"/>
      <c r="DI118" s="121"/>
      <c r="DJ118" s="122"/>
      <c r="DK118" s="122"/>
      <c r="DL118" s="122"/>
      <c r="DM118" s="122"/>
      <c r="DN118" s="122"/>
      <c r="DO118" s="122"/>
      <c r="DP118" s="122"/>
      <c r="DQ118" s="122"/>
      <c r="DR118" s="122"/>
      <c r="DS118" s="121"/>
    </row>
    <row r="119" spans="2:123" x14ac:dyDescent="0.2">
      <c r="B119" s="4" t="s">
        <v>108</v>
      </c>
      <c r="C119" s="121">
        <v>0.65100000000000002</v>
      </c>
      <c r="D119" s="122">
        <f>C119+($M$119-$C$119)/10</f>
        <v>0.63650000000000007</v>
      </c>
      <c r="E119" s="122">
        <f t="shared" ref="E119:L119" si="57">D119+($M$119-$C$119)/10</f>
        <v>0.62200000000000011</v>
      </c>
      <c r="F119" s="122">
        <f t="shared" si="57"/>
        <v>0.60750000000000015</v>
      </c>
      <c r="G119" s="122">
        <f t="shared" si="57"/>
        <v>0.59300000000000019</v>
      </c>
      <c r="H119" s="122">
        <f t="shared" si="57"/>
        <v>0.57850000000000024</v>
      </c>
      <c r="I119" s="122">
        <f t="shared" si="57"/>
        <v>0.56400000000000028</v>
      </c>
      <c r="J119" s="122">
        <f t="shared" si="57"/>
        <v>0.54950000000000032</v>
      </c>
      <c r="K119" s="122">
        <f t="shared" si="57"/>
        <v>0.53500000000000036</v>
      </c>
      <c r="L119" s="122">
        <f t="shared" si="57"/>
        <v>0.52050000000000041</v>
      </c>
      <c r="M119" s="121">
        <v>0.50600000000000001</v>
      </c>
      <c r="N119" s="122">
        <f>M119+($W$119-$M$119)/10</f>
        <v>0.4955</v>
      </c>
      <c r="O119" s="122">
        <f t="shared" ref="O119:V119" si="58">N119+($W$119-$M$119)/10</f>
        <v>0.48499999999999999</v>
      </c>
      <c r="P119" s="122">
        <f t="shared" si="58"/>
        <v>0.47449999999999998</v>
      </c>
      <c r="Q119" s="122">
        <f t="shared" si="58"/>
        <v>0.46399999999999997</v>
      </c>
      <c r="R119" s="122">
        <f t="shared" si="58"/>
        <v>0.45349999999999996</v>
      </c>
      <c r="S119" s="122">
        <f t="shared" si="58"/>
        <v>0.44299999999999995</v>
      </c>
      <c r="T119" s="122">
        <f t="shared" si="58"/>
        <v>0.43249999999999994</v>
      </c>
      <c r="U119" s="122">
        <f t="shared" si="58"/>
        <v>0.42199999999999993</v>
      </c>
      <c r="V119" s="122">
        <f t="shared" si="58"/>
        <v>0.41149999999999992</v>
      </c>
      <c r="W119" s="121">
        <v>0.40100000000000002</v>
      </c>
      <c r="X119" s="122">
        <f>W119+($AG$119-$W$119)/10</f>
        <v>0.39400000000000002</v>
      </c>
      <c r="Y119" s="122">
        <f t="shared" ref="Y119:AF119" si="59">X119+($AG$119-$W$119)/10</f>
        <v>0.38700000000000001</v>
      </c>
      <c r="Z119" s="122">
        <f t="shared" si="59"/>
        <v>0.38</v>
      </c>
      <c r="AA119" s="122">
        <f t="shared" si="59"/>
        <v>0.373</v>
      </c>
      <c r="AB119" s="122">
        <f t="shared" si="59"/>
        <v>0.36599999999999999</v>
      </c>
      <c r="AC119" s="122">
        <f t="shared" si="59"/>
        <v>0.35899999999999999</v>
      </c>
      <c r="AD119" s="122">
        <f t="shared" si="59"/>
        <v>0.35199999999999998</v>
      </c>
      <c r="AE119" s="122">
        <f t="shared" si="59"/>
        <v>0.34499999999999997</v>
      </c>
      <c r="AF119" s="122">
        <f t="shared" si="59"/>
        <v>0.33799999999999997</v>
      </c>
      <c r="AG119" s="121">
        <v>0.33100000000000002</v>
      </c>
      <c r="AH119" s="122">
        <f>AG119+($AQ$119-$AG$119)/10</f>
        <v>0.32690000000000002</v>
      </c>
      <c r="AI119" s="122">
        <f t="shared" ref="AI119:AO119" si="60">AH119+($AQ$119-$AG$119)/10</f>
        <v>0.32280000000000003</v>
      </c>
      <c r="AJ119" s="122">
        <f t="shared" si="60"/>
        <v>0.31870000000000004</v>
      </c>
      <c r="AK119" s="122">
        <f t="shared" si="60"/>
        <v>0.31460000000000005</v>
      </c>
      <c r="AL119" s="122">
        <f t="shared" si="60"/>
        <v>0.31050000000000005</v>
      </c>
      <c r="AM119" s="122">
        <f t="shared" si="60"/>
        <v>0.30640000000000006</v>
      </c>
      <c r="AN119" s="122">
        <f t="shared" si="60"/>
        <v>0.30230000000000007</v>
      </c>
      <c r="AO119" s="122">
        <f t="shared" si="60"/>
        <v>0.29820000000000008</v>
      </c>
      <c r="AP119" s="122">
        <f>AO119+($AQ$119-$AG$119)/10</f>
        <v>0.29410000000000008</v>
      </c>
      <c r="AQ119" s="121">
        <v>0.28999999999999998</v>
      </c>
      <c r="AR119" s="122">
        <f>AQ119+($BA$119-$AQ$119)/10</f>
        <v>0.28809999999999997</v>
      </c>
      <c r="AS119" s="122">
        <f t="shared" ref="AS119:AZ119" si="61">AR119+($BA$119-$AQ$119)/10</f>
        <v>0.28619999999999995</v>
      </c>
      <c r="AT119" s="122">
        <f t="shared" si="61"/>
        <v>0.28429999999999994</v>
      </c>
      <c r="AU119" s="122">
        <f t="shared" si="61"/>
        <v>0.28239999999999993</v>
      </c>
      <c r="AV119" s="122">
        <f t="shared" si="61"/>
        <v>0.28049999999999992</v>
      </c>
      <c r="AW119" s="122">
        <f t="shared" si="61"/>
        <v>0.2785999999999999</v>
      </c>
      <c r="AX119" s="122">
        <f t="shared" si="61"/>
        <v>0.27669999999999989</v>
      </c>
      <c r="AY119" s="122">
        <f t="shared" si="61"/>
        <v>0.27479999999999988</v>
      </c>
      <c r="AZ119" s="122">
        <f t="shared" si="61"/>
        <v>0.27289999999999986</v>
      </c>
      <c r="BA119" s="121">
        <v>0.27100000000000002</v>
      </c>
      <c r="BB119" s="122">
        <f>BA119+($BK$119-$BA$119)/10</f>
        <v>0.27080000000000004</v>
      </c>
      <c r="BC119" s="122">
        <f t="shared" ref="BC119:BJ119" si="62">BB119+($BK$119-$BA$119)/10</f>
        <v>0.27060000000000006</v>
      </c>
      <c r="BD119" s="122">
        <f t="shared" si="62"/>
        <v>0.27040000000000008</v>
      </c>
      <c r="BE119" s="122">
        <f t="shared" si="62"/>
        <v>0.27020000000000011</v>
      </c>
      <c r="BF119" s="122">
        <f t="shared" si="62"/>
        <v>0.27000000000000013</v>
      </c>
      <c r="BG119" s="122">
        <f t="shared" si="62"/>
        <v>0.26980000000000015</v>
      </c>
      <c r="BH119" s="122">
        <f t="shared" si="62"/>
        <v>0.26960000000000017</v>
      </c>
      <c r="BI119" s="122">
        <f t="shared" si="62"/>
        <v>0.26940000000000019</v>
      </c>
      <c r="BJ119" s="122">
        <f t="shared" si="62"/>
        <v>0.26920000000000022</v>
      </c>
      <c r="BK119" s="121">
        <v>0.26900000000000002</v>
      </c>
      <c r="BL119" s="122">
        <f>BK119+($BU$119-$BK$119)/10</f>
        <v>0.26990000000000003</v>
      </c>
      <c r="BM119" s="122">
        <f t="shared" ref="BM119:BT119" si="63">BL119+($BU$119-$BK$119)/10</f>
        <v>0.27080000000000004</v>
      </c>
      <c r="BN119" s="122">
        <f t="shared" si="63"/>
        <v>0.27170000000000005</v>
      </c>
      <c r="BO119" s="122">
        <f t="shared" si="63"/>
        <v>0.27260000000000006</v>
      </c>
      <c r="BP119" s="122">
        <f t="shared" si="63"/>
        <v>0.27350000000000008</v>
      </c>
      <c r="BQ119" s="122">
        <f t="shared" si="63"/>
        <v>0.27440000000000009</v>
      </c>
      <c r="BR119" s="122">
        <f t="shared" si="63"/>
        <v>0.2753000000000001</v>
      </c>
      <c r="BS119" s="122">
        <f t="shared" si="63"/>
        <v>0.27620000000000011</v>
      </c>
      <c r="BT119" s="122">
        <f t="shared" si="63"/>
        <v>0.27710000000000012</v>
      </c>
      <c r="BU119" s="121">
        <v>0.27800000000000002</v>
      </c>
      <c r="BV119" s="122">
        <f>BU119+($CE$119-$BU$119)/10</f>
        <v>0.27940000000000004</v>
      </c>
      <c r="BW119" s="122">
        <f t="shared" ref="BW119:CD119" si="64">BV119+($CE$119-$BU$119)/10</f>
        <v>0.28080000000000005</v>
      </c>
      <c r="BX119" s="122">
        <f t="shared" si="64"/>
        <v>0.28220000000000006</v>
      </c>
      <c r="BY119" s="122">
        <f t="shared" si="64"/>
        <v>0.28360000000000007</v>
      </c>
      <c r="BZ119" s="122">
        <f t="shared" si="64"/>
        <v>0.28500000000000009</v>
      </c>
      <c r="CA119" s="122">
        <f t="shared" si="64"/>
        <v>0.2864000000000001</v>
      </c>
      <c r="CB119" s="122">
        <f t="shared" si="64"/>
        <v>0.28780000000000011</v>
      </c>
      <c r="CC119" s="122">
        <f t="shared" si="64"/>
        <v>0.28920000000000012</v>
      </c>
      <c r="CD119" s="122">
        <f t="shared" si="64"/>
        <v>0.29060000000000014</v>
      </c>
      <c r="CE119" s="121">
        <v>0.29199999999999998</v>
      </c>
      <c r="CF119" s="122">
        <f>CE119+($CO$119-$CE$119)/10</f>
        <v>0.29330000000000001</v>
      </c>
      <c r="CG119" s="122">
        <f t="shared" ref="CG119:CN119" si="65">CF119+($CO$119-$CE$119)/10</f>
        <v>0.29460000000000003</v>
      </c>
      <c r="CH119" s="122">
        <f t="shared" si="65"/>
        <v>0.29590000000000005</v>
      </c>
      <c r="CI119" s="122">
        <f t="shared" si="65"/>
        <v>0.29720000000000008</v>
      </c>
      <c r="CJ119" s="122">
        <f t="shared" si="65"/>
        <v>0.2985000000000001</v>
      </c>
      <c r="CK119" s="122">
        <f t="shared" si="65"/>
        <v>0.29980000000000012</v>
      </c>
      <c r="CL119" s="122">
        <f t="shared" si="65"/>
        <v>0.30110000000000015</v>
      </c>
      <c r="CM119" s="122">
        <f t="shared" si="65"/>
        <v>0.30240000000000017</v>
      </c>
      <c r="CN119" s="122">
        <f t="shared" si="65"/>
        <v>0.30370000000000019</v>
      </c>
      <c r="CO119" s="121">
        <v>0.30499999999999999</v>
      </c>
      <c r="CP119" s="122"/>
      <c r="CQ119" s="122"/>
      <c r="CR119" s="122"/>
      <c r="CS119" s="122"/>
      <c r="CT119" s="122"/>
      <c r="CU119" s="122"/>
      <c r="CV119" s="122"/>
      <c r="CW119" s="122"/>
      <c r="CX119" s="122"/>
      <c r="CY119" s="121"/>
      <c r="CZ119" s="122"/>
      <c r="DA119" s="122"/>
      <c r="DB119" s="122"/>
      <c r="DC119" s="122"/>
      <c r="DD119" s="122"/>
      <c r="DE119" s="122"/>
      <c r="DF119" s="122"/>
      <c r="DG119" s="122"/>
      <c r="DH119" s="122"/>
      <c r="DI119" s="121"/>
      <c r="DJ119" s="122"/>
      <c r="DK119" s="122"/>
      <c r="DL119" s="122"/>
      <c r="DM119" s="122"/>
      <c r="DN119" s="122"/>
      <c r="DO119" s="122"/>
      <c r="DP119" s="122"/>
      <c r="DQ119" s="122"/>
      <c r="DR119" s="122"/>
      <c r="DS119" s="121"/>
    </row>
    <row r="120" spans="2:123" x14ac:dyDescent="0.2">
      <c r="B120" s="1" t="s">
        <v>109</v>
      </c>
    </row>
    <row r="121" spans="2:123" x14ac:dyDescent="0.2">
      <c r="B121" s="1"/>
    </row>
    <row r="122" spans="2:123" ht="17.25" customHeight="1" x14ac:dyDescent="0.2">
      <c r="B122" s="296" t="s">
        <v>196</v>
      </c>
      <c r="C122" s="125">
        <f>C123+C124</f>
        <v>1</v>
      </c>
    </row>
    <row r="123" spans="2:123" x14ac:dyDescent="0.2">
      <c r="B123" s="98" t="s">
        <v>194</v>
      </c>
      <c r="C123" s="126">
        <v>0.75</v>
      </c>
    </row>
    <row r="124" spans="2:123" x14ac:dyDescent="0.2">
      <c r="B124" s="68" t="s">
        <v>195</v>
      </c>
      <c r="C124" s="127">
        <v>0.25</v>
      </c>
    </row>
    <row r="125" spans="2:123" x14ac:dyDescent="0.2">
      <c r="B125" s="1" t="s">
        <v>207</v>
      </c>
    </row>
    <row r="126" spans="2:123" x14ac:dyDescent="0.2">
      <c r="B126" s="1"/>
    </row>
    <row r="127" spans="2:123" ht="22.5" x14ac:dyDescent="0.2">
      <c r="B127" s="296" t="s">
        <v>201</v>
      </c>
      <c r="C127" s="452" t="s">
        <v>202</v>
      </c>
      <c r="D127" s="453"/>
      <c r="E127" s="453"/>
      <c r="F127" s="453"/>
      <c r="G127" s="453"/>
      <c r="H127" s="454"/>
    </row>
    <row r="128" spans="2:123" ht="67.5" x14ac:dyDescent="0.2">
      <c r="B128" s="142" t="s">
        <v>155</v>
      </c>
      <c r="C128" s="267" t="s">
        <v>467</v>
      </c>
      <c r="D128" s="267" t="s">
        <v>472</v>
      </c>
      <c r="E128" s="267" t="s">
        <v>468</v>
      </c>
      <c r="F128" s="267" t="s">
        <v>469</v>
      </c>
      <c r="G128" s="267" t="s">
        <v>470</v>
      </c>
      <c r="H128" s="267" t="s">
        <v>471</v>
      </c>
    </row>
    <row r="129" spans="2:10" x14ac:dyDescent="0.2">
      <c r="B129" s="4" t="s">
        <v>189</v>
      </c>
      <c r="C129" s="128">
        <v>5.7000000000000002E-2</v>
      </c>
      <c r="D129" s="128">
        <v>2.4E-2</v>
      </c>
      <c r="E129" s="128">
        <v>8.1000000000000003E-2</v>
      </c>
      <c r="F129" s="128">
        <v>3.3000000000000002E-2</v>
      </c>
      <c r="G129" s="128">
        <v>0.09</v>
      </c>
      <c r="H129" s="128">
        <v>0.115</v>
      </c>
    </row>
    <row r="130" spans="2:10" x14ac:dyDescent="0.2">
      <c r="B130" s="4" t="s">
        <v>190</v>
      </c>
      <c r="C130" s="128">
        <v>5.0999999999999997E-2</v>
      </c>
      <c r="D130" s="128">
        <v>2.1999999999999999E-2</v>
      </c>
      <c r="E130" s="128">
        <v>7.2999999999999995E-2</v>
      </c>
      <c r="F130" s="128">
        <v>0.03</v>
      </c>
      <c r="G130" s="128">
        <v>8.1000000000000003E-2</v>
      </c>
      <c r="H130" s="128">
        <v>0.10299999999999999</v>
      </c>
    </row>
    <row r="131" spans="2:10" x14ac:dyDescent="0.2">
      <c r="B131" s="4" t="s">
        <v>191</v>
      </c>
      <c r="C131" s="128">
        <v>7.0000000000000007E-2</v>
      </c>
      <c r="D131" s="128">
        <v>2.9000000000000001E-2</v>
      </c>
      <c r="E131" s="128">
        <v>9.9000000000000005E-2</v>
      </c>
      <c r="F131" s="128">
        <v>0.04</v>
      </c>
      <c r="G131" s="128">
        <v>0.11</v>
      </c>
      <c r="H131" s="128">
        <v>0.14099999999999999</v>
      </c>
      <c r="J131" s="3" t="s">
        <v>212</v>
      </c>
    </row>
    <row r="132" spans="2:10" x14ac:dyDescent="0.2">
      <c r="B132" s="4" t="s">
        <v>192</v>
      </c>
      <c r="C132" s="128">
        <v>0.27600000000000002</v>
      </c>
      <c r="D132" s="128">
        <v>0.13100000000000001</v>
      </c>
      <c r="E132" s="128">
        <v>0.40699999999999997</v>
      </c>
      <c r="F132" s="128">
        <v>0.184</v>
      </c>
      <c r="G132" s="128">
        <v>0.46</v>
      </c>
      <c r="H132" s="128">
        <v>0.51900000000000002</v>
      </c>
      <c r="J132" s="3" t="s">
        <v>213</v>
      </c>
    </row>
    <row r="133" spans="2:10" x14ac:dyDescent="0.2">
      <c r="B133" s="4" t="s">
        <v>193</v>
      </c>
      <c r="C133" s="128">
        <v>0.39300000000000002</v>
      </c>
      <c r="D133" s="128">
        <v>0.16500000000000001</v>
      </c>
      <c r="E133" s="128">
        <v>0.55800000000000005</v>
      </c>
      <c r="F133" s="128">
        <v>0.22800000000000001</v>
      </c>
      <c r="G133" s="128">
        <v>0.621</v>
      </c>
      <c r="H133" s="128">
        <v>0.80400000000000005</v>
      </c>
      <c r="J133" s="3" t="s">
        <v>214</v>
      </c>
    </row>
    <row r="134" spans="2:10" x14ac:dyDescent="0.2">
      <c r="B134" s="4" t="s">
        <v>108</v>
      </c>
      <c r="C134" s="128">
        <v>0.25600000000000001</v>
      </c>
      <c r="D134" s="128">
        <v>0.123</v>
      </c>
      <c r="E134" s="128">
        <v>0.379</v>
      </c>
      <c r="F134" s="128">
        <v>0.17399999999999999</v>
      </c>
      <c r="G134" s="128">
        <v>0.43</v>
      </c>
      <c r="H134" s="128">
        <v>0.47699999999999998</v>
      </c>
    </row>
    <row r="135" spans="2:10" x14ac:dyDescent="0.2">
      <c r="B135" s="1" t="s">
        <v>203</v>
      </c>
    </row>
    <row r="136" spans="2:10" x14ac:dyDescent="0.2">
      <c r="B136" s="1"/>
    </row>
    <row r="137" spans="2:10" ht="16.5" customHeight="1" x14ac:dyDescent="0.2">
      <c r="B137" s="296" t="s">
        <v>204</v>
      </c>
      <c r="C137" s="125" t="s">
        <v>205</v>
      </c>
    </row>
    <row r="138" spans="2:10" x14ac:dyDescent="0.2">
      <c r="B138" s="98" t="s">
        <v>194</v>
      </c>
      <c r="C138" s="130">
        <v>0.52300000000000002</v>
      </c>
      <c r="E138" s="3" t="s">
        <v>206</v>
      </c>
    </row>
    <row r="139" spans="2:10" x14ac:dyDescent="0.2">
      <c r="B139" s="68" t="s">
        <v>195</v>
      </c>
      <c r="C139" s="131">
        <v>0.56999999999999995</v>
      </c>
    </row>
    <row r="140" spans="2:10" x14ac:dyDescent="0.2">
      <c r="B140" s="1" t="s">
        <v>207</v>
      </c>
    </row>
    <row r="141" spans="2:10" x14ac:dyDescent="0.2">
      <c r="B141" s="1"/>
    </row>
    <row r="142" spans="2:10" ht="15.75" customHeight="1" x14ac:dyDescent="0.2">
      <c r="B142" s="445" t="s">
        <v>210</v>
      </c>
      <c r="C142" s="435"/>
      <c r="D142" s="455"/>
    </row>
    <row r="143" spans="2:10" ht="16.5" customHeight="1" x14ac:dyDescent="0.2">
      <c r="B143" s="143" t="s">
        <v>155</v>
      </c>
      <c r="C143" s="140" t="s">
        <v>208</v>
      </c>
      <c r="D143" s="140" t="s">
        <v>209</v>
      </c>
    </row>
    <row r="144" spans="2:10" x14ac:dyDescent="0.2">
      <c r="B144" s="141" t="s">
        <v>189</v>
      </c>
      <c r="C144" s="144">
        <v>4.1000000000000002E-2</v>
      </c>
      <c r="D144" s="122">
        <v>3.6429999999999998</v>
      </c>
    </row>
    <row r="145" spans="2:8" x14ac:dyDescent="0.2">
      <c r="B145" s="71" t="s">
        <v>190</v>
      </c>
      <c r="C145" s="145">
        <v>3.4000000000000002E-2</v>
      </c>
      <c r="D145" s="122">
        <v>2.4289999999999998</v>
      </c>
    </row>
    <row r="146" spans="2:8" x14ac:dyDescent="0.2">
      <c r="B146" s="71" t="s">
        <v>191</v>
      </c>
      <c r="C146" s="145">
        <v>4.2000000000000003E-2</v>
      </c>
      <c r="D146" s="122">
        <v>14.138</v>
      </c>
    </row>
    <row r="147" spans="2:8" x14ac:dyDescent="0.2">
      <c r="B147" s="71" t="s">
        <v>192</v>
      </c>
      <c r="C147" s="145">
        <v>6.5000000000000002E-2</v>
      </c>
      <c r="D147" s="122">
        <v>15.584</v>
      </c>
    </row>
    <row r="148" spans="2:8" x14ac:dyDescent="0.2">
      <c r="B148" s="71" t="s">
        <v>193</v>
      </c>
      <c r="C148" s="145">
        <v>0.12</v>
      </c>
      <c r="D148" s="122">
        <v>18.013999999999999</v>
      </c>
    </row>
    <row r="149" spans="2:8" x14ac:dyDescent="0.2">
      <c r="B149" s="71" t="s">
        <v>108</v>
      </c>
      <c r="C149" s="145">
        <v>8.4000000000000005E-2</v>
      </c>
      <c r="D149" s="122">
        <v>16.393000000000001</v>
      </c>
    </row>
    <row r="150" spans="2:8" x14ac:dyDescent="0.2">
      <c r="B150" s="1" t="s">
        <v>211</v>
      </c>
    </row>
    <row r="152" spans="2:8" ht="23.25" customHeight="1" x14ac:dyDescent="0.2">
      <c r="B152" s="445" t="s">
        <v>215</v>
      </c>
      <c r="C152" s="450"/>
      <c r="D152" s="450"/>
      <c r="E152" s="450"/>
      <c r="F152" s="146"/>
    </row>
    <row r="153" spans="2:8" ht="22.5" customHeight="1" x14ac:dyDescent="0.2">
      <c r="B153" s="143" t="s">
        <v>110</v>
      </c>
      <c r="C153" s="139" t="s">
        <v>87</v>
      </c>
      <c r="D153" s="139" t="s">
        <v>88</v>
      </c>
      <c r="E153" s="139" t="s">
        <v>89</v>
      </c>
      <c r="F153" s="146"/>
    </row>
    <row r="154" spans="2:8" ht="22.5" customHeight="1" x14ac:dyDescent="0.2">
      <c r="B154" s="72" t="s">
        <v>216</v>
      </c>
      <c r="C154" s="149">
        <v>1.1120000000000001</v>
      </c>
      <c r="D154" s="149">
        <v>6.5410000000000004</v>
      </c>
      <c r="E154" s="149">
        <v>47.969000000000001</v>
      </c>
      <c r="F154" s="147"/>
      <c r="G154" s="273" t="s">
        <v>486</v>
      </c>
      <c r="H154" s="3" t="s">
        <v>224</v>
      </c>
    </row>
    <row r="155" spans="2:8" ht="22.5" x14ac:dyDescent="0.2">
      <c r="B155" s="148" t="s">
        <v>217</v>
      </c>
      <c r="C155" s="149">
        <v>0.26</v>
      </c>
      <c r="D155" s="149">
        <v>4.585</v>
      </c>
      <c r="E155" s="149">
        <v>24.452999999999999</v>
      </c>
      <c r="F155" s="147"/>
      <c r="G155" s="273" t="s">
        <v>485</v>
      </c>
    </row>
    <row r="156" spans="2:8" ht="22.5" x14ac:dyDescent="0.2">
      <c r="B156" s="72" t="s">
        <v>218</v>
      </c>
      <c r="C156" s="149">
        <v>0.754</v>
      </c>
      <c r="D156" s="149">
        <v>4.4370000000000003</v>
      </c>
      <c r="E156" s="149">
        <v>29.582999999999998</v>
      </c>
      <c r="F156" s="147"/>
      <c r="G156" s="273" t="s">
        <v>491</v>
      </c>
    </row>
    <row r="157" spans="2:8" ht="22.5" x14ac:dyDescent="0.2">
      <c r="B157" s="148" t="s">
        <v>219</v>
      </c>
      <c r="C157" s="149">
        <v>0.14299999999999999</v>
      </c>
      <c r="D157" s="149">
        <v>1.054</v>
      </c>
      <c r="E157" s="149">
        <v>11.382999999999999</v>
      </c>
      <c r="F157" s="147"/>
      <c r="G157" s="273" t="s">
        <v>490</v>
      </c>
    </row>
    <row r="158" spans="2:8" ht="22.5" x14ac:dyDescent="0.2">
      <c r="B158" s="72" t="s">
        <v>220</v>
      </c>
      <c r="C158" s="149">
        <v>0.78200000000000003</v>
      </c>
      <c r="D158" s="149">
        <v>1.1499999999999999</v>
      </c>
      <c r="E158" s="149">
        <v>6.9029999999999996</v>
      </c>
      <c r="F158" s="147"/>
      <c r="G158" s="273" t="s">
        <v>487</v>
      </c>
    </row>
    <row r="159" spans="2:8" ht="22.5" x14ac:dyDescent="0.2">
      <c r="B159" s="72" t="s">
        <v>221</v>
      </c>
      <c r="C159" s="149">
        <v>0.26500000000000001</v>
      </c>
      <c r="D159" s="149">
        <v>1.216</v>
      </c>
      <c r="E159" s="149">
        <v>12.846</v>
      </c>
      <c r="F159" s="147"/>
      <c r="G159" s="273" t="s">
        <v>488</v>
      </c>
    </row>
    <row r="160" spans="2:8" ht="22.5" x14ac:dyDescent="0.2">
      <c r="B160" s="72" t="s">
        <v>222</v>
      </c>
      <c r="C160" s="149">
        <v>0.24099999999999999</v>
      </c>
      <c r="D160" s="149">
        <v>0.97299999999999998</v>
      </c>
      <c r="E160" s="149">
        <v>6.8970000000000002</v>
      </c>
      <c r="F160" s="147"/>
      <c r="G160" s="273" t="s">
        <v>489</v>
      </c>
    </row>
    <row r="161" spans="2:43" x14ac:dyDescent="0.2">
      <c r="B161" s="1" t="s">
        <v>223</v>
      </c>
    </row>
    <row r="163" spans="2:43" ht="22.5" x14ac:dyDescent="0.2">
      <c r="B163" s="296" t="s">
        <v>225</v>
      </c>
      <c r="C163" s="108">
        <v>2021</v>
      </c>
      <c r="D163" s="108">
        <v>2022</v>
      </c>
      <c r="E163" s="108">
        <v>2023</v>
      </c>
      <c r="F163" s="108">
        <v>2024</v>
      </c>
      <c r="G163" s="108">
        <v>2025</v>
      </c>
      <c r="H163" s="108">
        <v>2026</v>
      </c>
      <c r="I163" s="108">
        <v>2027</v>
      </c>
      <c r="J163" s="108">
        <v>2028</v>
      </c>
      <c r="K163" s="108">
        <v>2029</v>
      </c>
      <c r="L163" s="108">
        <v>2030</v>
      </c>
      <c r="M163" s="108">
        <v>2031</v>
      </c>
      <c r="N163" s="108">
        <v>2032</v>
      </c>
      <c r="O163" s="108">
        <v>2033</v>
      </c>
      <c r="P163" s="108">
        <v>2034</v>
      </c>
      <c r="Q163" s="108">
        <v>2035</v>
      </c>
      <c r="R163" s="108">
        <v>2036</v>
      </c>
      <c r="S163" s="108">
        <v>2037</v>
      </c>
      <c r="T163" s="108">
        <v>2038</v>
      </c>
      <c r="U163" s="108">
        <v>2039</v>
      </c>
      <c r="V163" s="108">
        <v>2040</v>
      </c>
      <c r="W163" s="108">
        <v>2041</v>
      </c>
      <c r="X163" s="108">
        <v>2042</v>
      </c>
      <c r="Y163" s="108">
        <v>2043</v>
      </c>
      <c r="Z163" s="108">
        <v>2044</v>
      </c>
      <c r="AA163" s="108">
        <v>2045</v>
      </c>
      <c r="AB163" s="108">
        <v>2046</v>
      </c>
      <c r="AC163" s="108">
        <v>2047</v>
      </c>
      <c r="AD163" s="108">
        <v>2048</v>
      </c>
      <c r="AE163" s="108">
        <v>2049</v>
      </c>
      <c r="AF163" s="108">
        <v>2050</v>
      </c>
      <c r="AG163" s="108">
        <v>2051</v>
      </c>
      <c r="AH163" s="108">
        <v>2052</v>
      </c>
      <c r="AI163" s="108">
        <v>2053</v>
      </c>
      <c r="AJ163" s="108">
        <v>2054</v>
      </c>
      <c r="AK163" s="108">
        <v>2055</v>
      </c>
      <c r="AL163" s="108">
        <v>2056</v>
      </c>
      <c r="AM163" s="108">
        <v>2057</v>
      </c>
      <c r="AN163" s="108">
        <v>2058</v>
      </c>
      <c r="AO163" s="108">
        <v>2059</v>
      </c>
      <c r="AP163" s="108">
        <v>2060</v>
      </c>
    </row>
    <row r="164" spans="2:43" x14ac:dyDescent="0.2">
      <c r="B164" s="102" t="s">
        <v>87</v>
      </c>
      <c r="C164" s="150">
        <v>3296699</v>
      </c>
      <c r="D164" s="150">
        <f>ROUND(C164*(1+(0.7*D39)),2)</f>
        <v>3386698.88</v>
      </c>
      <c r="E164" s="150">
        <f t="shared" ref="E164:AP164" si="66">ROUND(D164*(1+(0.7*E39)),2)</f>
        <v>3445966.11</v>
      </c>
      <c r="F164" s="150">
        <f t="shared" si="66"/>
        <v>3462851.34</v>
      </c>
      <c r="G164" s="150">
        <f t="shared" si="66"/>
        <v>3504059.27</v>
      </c>
      <c r="H164" s="150">
        <f t="shared" si="66"/>
        <v>3545757.58</v>
      </c>
      <c r="I164" s="150">
        <f t="shared" si="66"/>
        <v>3587952.1</v>
      </c>
      <c r="J164" s="150">
        <f t="shared" si="66"/>
        <v>3630648.73</v>
      </c>
      <c r="K164" s="150">
        <f t="shared" si="66"/>
        <v>3673853.45</v>
      </c>
      <c r="L164" s="150">
        <f t="shared" si="66"/>
        <v>3717572.31</v>
      </c>
      <c r="M164" s="150">
        <f t="shared" si="66"/>
        <v>3748799.92</v>
      </c>
      <c r="N164" s="150">
        <f t="shared" si="66"/>
        <v>3780289.84</v>
      </c>
      <c r="O164" s="150">
        <f t="shared" si="66"/>
        <v>3812044.27</v>
      </c>
      <c r="P164" s="150">
        <f t="shared" si="66"/>
        <v>3844065.44</v>
      </c>
      <c r="Q164" s="150">
        <f t="shared" si="66"/>
        <v>3876355.59</v>
      </c>
      <c r="R164" s="150">
        <f t="shared" si="66"/>
        <v>3908916.98</v>
      </c>
      <c r="S164" s="150">
        <f t="shared" si="66"/>
        <v>3941751.88</v>
      </c>
      <c r="T164" s="150">
        <f t="shared" si="66"/>
        <v>3974862.6</v>
      </c>
      <c r="U164" s="150">
        <f t="shared" si="66"/>
        <v>4008251.45</v>
      </c>
      <c r="V164" s="150">
        <f t="shared" si="66"/>
        <v>4041920.76</v>
      </c>
      <c r="W164" s="150">
        <f t="shared" si="66"/>
        <v>4070214.21</v>
      </c>
      <c r="X164" s="150">
        <f t="shared" si="66"/>
        <v>4098705.71</v>
      </c>
      <c r="Y164" s="150">
        <f t="shared" si="66"/>
        <v>4127396.65</v>
      </c>
      <c r="Z164" s="150">
        <f t="shared" si="66"/>
        <v>4156288.43</v>
      </c>
      <c r="AA164" s="150">
        <f t="shared" si="66"/>
        <v>4185382.45</v>
      </c>
      <c r="AB164" s="150">
        <f t="shared" si="66"/>
        <v>4214680.13</v>
      </c>
      <c r="AC164" s="150">
        <f t="shared" si="66"/>
        <v>4244182.8899999997</v>
      </c>
      <c r="AD164" s="150">
        <f t="shared" si="66"/>
        <v>4273892.17</v>
      </c>
      <c r="AE164" s="150">
        <f t="shared" si="66"/>
        <v>4303809.42</v>
      </c>
      <c r="AF164" s="150">
        <f t="shared" si="66"/>
        <v>4333936.09</v>
      </c>
      <c r="AG164" s="150">
        <f t="shared" si="66"/>
        <v>4373374.91</v>
      </c>
      <c r="AH164" s="150">
        <f t="shared" si="66"/>
        <v>4413172.62</v>
      </c>
      <c r="AI164" s="150">
        <f t="shared" si="66"/>
        <v>4453332.49</v>
      </c>
      <c r="AJ164" s="150">
        <f t="shared" si="66"/>
        <v>4493857.82</v>
      </c>
      <c r="AK164" s="150">
        <f t="shared" si="66"/>
        <v>4534751.93</v>
      </c>
      <c r="AL164" s="150">
        <f t="shared" si="66"/>
        <v>4576018.17</v>
      </c>
      <c r="AM164" s="150">
        <f t="shared" si="66"/>
        <v>4617659.9400000004</v>
      </c>
      <c r="AN164" s="150">
        <f t="shared" si="66"/>
        <v>4659680.6500000004</v>
      </c>
      <c r="AO164" s="150">
        <f t="shared" si="66"/>
        <v>4702083.74</v>
      </c>
      <c r="AP164" s="150">
        <f t="shared" si="66"/>
        <v>4744872.7</v>
      </c>
      <c r="AQ164" s="168">
        <f>SUM(C164:AP164)</f>
        <v>161766610.62</v>
      </c>
    </row>
    <row r="165" spans="2:43" x14ac:dyDescent="0.2">
      <c r="B165" s="102" t="s">
        <v>88</v>
      </c>
      <c r="C165" s="150">
        <v>468484</v>
      </c>
      <c r="D165" s="150">
        <f>ROUND(C165*(1+(0.7*D39)),2)</f>
        <v>481273.61</v>
      </c>
      <c r="E165" s="150">
        <f t="shared" ref="E165:AP165" si="67">ROUND(D165*(1+(0.7*E39)),2)</f>
        <v>489695.9</v>
      </c>
      <c r="F165" s="150">
        <f t="shared" si="67"/>
        <v>492095.41</v>
      </c>
      <c r="G165" s="150">
        <f t="shared" si="67"/>
        <v>497951.35</v>
      </c>
      <c r="H165" s="150">
        <f t="shared" si="67"/>
        <v>503876.97</v>
      </c>
      <c r="I165" s="150">
        <f t="shared" si="67"/>
        <v>509873.11</v>
      </c>
      <c r="J165" s="150">
        <f t="shared" si="67"/>
        <v>515940.6</v>
      </c>
      <c r="K165" s="150">
        <f t="shared" si="67"/>
        <v>522080.29</v>
      </c>
      <c r="L165" s="150">
        <f t="shared" si="67"/>
        <v>528293.05000000005</v>
      </c>
      <c r="M165" s="150">
        <f t="shared" si="67"/>
        <v>532730.71</v>
      </c>
      <c r="N165" s="150">
        <f t="shared" si="67"/>
        <v>537205.65</v>
      </c>
      <c r="O165" s="150">
        <f t="shared" si="67"/>
        <v>541718.18000000005</v>
      </c>
      <c r="P165" s="150">
        <f t="shared" si="67"/>
        <v>546268.61</v>
      </c>
      <c r="Q165" s="150">
        <f t="shared" si="67"/>
        <v>550857.27</v>
      </c>
      <c r="R165" s="150">
        <f t="shared" si="67"/>
        <v>555484.47</v>
      </c>
      <c r="S165" s="150">
        <f t="shared" si="67"/>
        <v>560150.54</v>
      </c>
      <c r="T165" s="150">
        <f t="shared" si="67"/>
        <v>564855.80000000005</v>
      </c>
      <c r="U165" s="150">
        <f t="shared" si="67"/>
        <v>569600.59</v>
      </c>
      <c r="V165" s="150">
        <f t="shared" si="67"/>
        <v>574385.23</v>
      </c>
      <c r="W165" s="150">
        <f t="shared" si="67"/>
        <v>578405.93000000005</v>
      </c>
      <c r="X165" s="150">
        <f t="shared" si="67"/>
        <v>582454.77</v>
      </c>
      <c r="Y165" s="150">
        <f t="shared" si="67"/>
        <v>586531.94999999995</v>
      </c>
      <c r="Z165" s="150">
        <f t="shared" si="67"/>
        <v>590637.67000000004</v>
      </c>
      <c r="AA165" s="150">
        <f t="shared" si="67"/>
        <v>594772.13</v>
      </c>
      <c r="AB165" s="150">
        <f t="shared" si="67"/>
        <v>598935.53</v>
      </c>
      <c r="AC165" s="150">
        <f t="shared" si="67"/>
        <v>603128.07999999996</v>
      </c>
      <c r="AD165" s="150">
        <f t="shared" si="67"/>
        <v>607349.98</v>
      </c>
      <c r="AE165" s="150">
        <f t="shared" si="67"/>
        <v>611601.43000000005</v>
      </c>
      <c r="AF165" s="150">
        <f t="shared" si="67"/>
        <v>615882.64</v>
      </c>
      <c r="AG165" s="150">
        <f t="shared" si="67"/>
        <v>621487.17000000004</v>
      </c>
      <c r="AH165" s="150">
        <f t="shared" si="67"/>
        <v>627142.69999999995</v>
      </c>
      <c r="AI165" s="150">
        <f t="shared" si="67"/>
        <v>632849.69999999995</v>
      </c>
      <c r="AJ165" s="150">
        <f t="shared" si="67"/>
        <v>638608.63</v>
      </c>
      <c r="AK165" s="150">
        <f t="shared" si="67"/>
        <v>644419.97</v>
      </c>
      <c r="AL165" s="150">
        <f t="shared" si="67"/>
        <v>650284.18999999994</v>
      </c>
      <c r="AM165" s="150">
        <f t="shared" si="67"/>
        <v>656201.78</v>
      </c>
      <c r="AN165" s="150">
        <f t="shared" si="67"/>
        <v>662173.22</v>
      </c>
      <c r="AO165" s="150">
        <f t="shared" si="67"/>
        <v>668199</v>
      </c>
      <c r="AP165" s="150">
        <f t="shared" si="67"/>
        <v>674279.61</v>
      </c>
      <c r="AQ165" s="168">
        <f t="shared" ref="AQ165:AQ166" si="68">SUM(C165:AP165)</f>
        <v>22988167.419999998</v>
      </c>
    </row>
    <row r="166" spans="2:43" x14ac:dyDescent="0.2">
      <c r="B166" s="102" t="s">
        <v>89</v>
      </c>
      <c r="C166" s="150">
        <v>36161</v>
      </c>
      <c r="D166" s="150">
        <f>ROUND(C166*(1+(0.7*D39)),2)</f>
        <v>37148.199999999997</v>
      </c>
      <c r="E166" s="150">
        <f t="shared" ref="E166:AP166" si="69">ROUND(D166*(1+(0.7*E39)),2)</f>
        <v>37798.29</v>
      </c>
      <c r="F166" s="150">
        <f t="shared" si="69"/>
        <v>37983.5</v>
      </c>
      <c r="G166" s="150">
        <f t="shared" si="69"/>
        <v>38435.5</v>
      </c>
      <c r="H166" s="150">
        <f t="shared" si="69"/>
        <v>38892.879999999997</v>
      </c>
      <c r="I166" s="150">
        <f t="shared" si="69"/>
        <v>39355.71</v>
      </c>
      <c r="J166" s="150">
        <f t="shared" si="69"/>
        <v>39824.04</v>
      </c>
      <c r="K166" s="150">
        <f t="shared" si="69"/>
        <v>40297.949999999997</v>
      </c>
      <c r="L166" s="150">
        <f t="shared" si="69"/>
        <v>40777.5</v>
      </c>
      <c r="M166" s="150">
        <f t="shared" si="69"/>
        <v>41120.03</v>
      </c>
      <c r="N166" s="150">
        <f t="shared" si="69"/>
        <v>41465.440000000002</v>
      </c>
      <c r="O166" s="150">
        <f t="shared" si="69"/>
        <v>41813.75</v>
      </c>
      <c r="P166" s="150">
        <f t="shared" si="69"/>
        <v>42164.99</v>
      </c>
      <c r="Q166" s="150">
        <f t="shared" si="69"/>
        <v>42519.18</v>
      </c>
      <c r="R166" s="150">
        <f t="shared" si="69"/>
        <v>42876.34</v>
      </c>
      <c r="S166" s="150">
        <f t="shared" si="69"/>
        <v>43236.5</v>
      </c>
      <c r="T166" s="150">
        <f t="shared" si="69"/>
        <v>43599.69</v>
      </c>
      <c r="U166" s="150">
        <f t="shared" si="69"/>
        <v>43965.93</v>
      </c>
      <c r="V166" s="150">
        <f t="shared" si="69"/>
        <v>44335.24</v>
      </c>
      <c r="W166" s="150">
        <f t="shared" si="69"/>
        <v>44645.59</v>
      </c>
      <c r="X166" s="150">
        <f t="shared" si="69"/>
        <v>44958.11</v>
      </c>
      <c r="Y166" s="150">
        <f t="shared" si="69"/>
        <v>45272.82</v>
      </c>
      <c r="Z166" s="150">
        <f t="shared" si="69"/>
        <v>45589.73</v>
      </c>
      <c r="AA166" s="150">
        <f t="shared" si="69"/>
        <v>45908.86</v>
      </c>
      <c r="AB166" s="150">
        <f t="shared" si="69"/>
        <v>46230.22</v>
      </c>
      <c r="AC166" s="150">
        <f t="shared" si="69"/>
        <v>46553.83</v>
      </c>
      <c r="AD166" s="150">
        <f t="shared" si="69"/>
        <v>46879.71</v>
      </c>
      <c r="AE166" s="150">
        <f t="shared" si="69"/>
        <v>47207.87</v>
      </c>
      <c r="AF166" s="150">
        <f t="shared" si="69"/>
        <v>47538.33</v>
      </c>
      <c r="AG166" s="150">
        <f t="shared" si="69"/>
        <v>47970.93</v>
      </c>
      <c r="AH166" s="150">
        <f t="shared" si="69"/>
        <v>48407.47</v>
      </c>
      <c r="AI166" s="150">
        <f t="shared" si="69"/>
        <v>48847.98</v>
      </c>
      <c r="AJ166" s="150">
        <f t="shared" si="69"/>
        <v>49292.5</v>
      </c>
      <c r="AK166" s="150">
        <f t="shared" si="69"/>
        <v>49741.06</v>
      </c>
      <c r="AL166" s="150">
        <f t="shared" si="69"/>
        <v>50193.7</v>
      </c>
      <c r="AM166" s="150">
        <f t="shared" si="69"/>
        <v>50650.46</v>
      </c>
      <c r="AN166" s="150">
        <f t="shared" si="69"/>
        <v>51111.38</v>
      </c>
      <c r="AO166" s="150">
        <f t="shared" si="69"/>
        <v>51576.49</v>
      </c>
      <c r="AP166" s="150">
        <f t="shared" si="69"/>
        <v>52045.84</v>
      </c>
      <c r="AQ166" s="168">
        <f t="shared" si="68"/>
        <v>1774394.54</v>
      </c>
    </row>
    <row r="167" spans="2:43" x14ac:dyDescent="0.2">
      <c r="B167" s="1" t="s">
        <v>117</v>
      </c>
    </row>
    <row r="168" spans="2:43" x14ac:dyDescent="0.2">
      <c r="B168" s="1"/>
    </row>
    <row r="169" spans="2:43" ht="16.5" customHeight="1" x14ac:dyDescent="0.2">
      <c r="B169" s="296" t="s">
        <v>226</v>
      </c>
      <c r="C169" s="125" t="s">
        <v>229</v>
      </c>
      <c r="D169" s="125" t="s">
        <v>230</v>
      </c>
    </row>
    <row r="170" spans="2:43" x14ac:dyDescent="0.2">
      <c r="B170" s="98" t="s">
        <v>194</v>
      </c>
      <c r="C170" s="123">
        <v>0.72</v>
      </c>
      <c r="D170" s="4" t="s">
        <v>228</v>
      </c>
    </row>
    <row r="171" spans="2:43" x14ac:dyDescent="0.2">
      <c r="B171" s="68" t="s">
        <v>195</v>
      </c>
      <c r="C171" s="124">
        <v>0.82</v>
      </c>
      <c r="D171" s="4" t="s">
        <v>228</v>
      </c>
    </row>
    <row r="172" spans="2:43" x14ac:dyDescent="0.2">
      <c r="B172" s="68" t="s">
        <v>227</v>
      </c>
      <c r="C172" s="124">
        <v>0.7</v>
      </c>
      <c r="D172" s="4" t="s">
        <v>231</v>
      </c>
    </row>
    <row r="173" spans="2:43" x14ac:dyDescent="0.2">
      <c r="B173" s="1" t="s">
        <v>232</v>
      </c>
    </row>
    <row r="174" spans="2:43" x14ac:dyDescent="0.2">
      <c r="B174" s="1"/>
    </row>
    <row r="175" spans="2:43" ht="16.5" customHeight="1" x14ac:dyDescent="0.2">
      <c r="B175" s="445" t="s">
        <v>253</v>
      </c>
      <c r="C175" s="450"/>
      <c r="D175" s="450"/>
      <c r="E175" s="450"/>
      <c r="F175" s="451"/>
      <c r="G175" s="451"/>
    </row>
    <row r="176" spans="2:43" ht="16.5" customHeight="1" x14ac:dyDescent="0.2">
      <c r="B176" s="143" t="s">
        <v>155</v>
      </c>
      <c r="C176" s="151" t="s">
        <v>234</v>
      </c>
      <c r="D176" s="151" t="s">
        <v>235</v>
      </c>
      <c r="E176" s="151" t="s">
        <v>236</v>
      </c>
      <c r="F176" s="152" t="s">
        <v>233</v>
      </c>
      <c r="G176" s="152" t="s">
        <v>237</v>
      </c>
    </row>
    <row r="177" spans="2:43" x14ac:dyDescent="0.2">
      <c r="B177" s="72" t="s">
        <v>189</v>
      </c>
      <c r="C177" s="149">
        <v>0.03</v>
      </c>
      <c r="D177" s="149">
        <v>8.73</v>
      </c>
      <c r="E177" s="149">
        <v>0.02</v>
      </c>
      <c r="F177" s="153">
        <v>10.050000000000001</v>
      </c>
      <c r="G177" s="153">
        <v>1.1060000000000001</v>
      </c>
    </row>
    <row r="178" spans="2:43" x14ac:dyDescent="0.2">
      <c r="B178" s="148" t="s">
        <v>190</v>
      </c>
      <c r="C178" s="149">
        <v>1.1000000000000001</v>
      </c>
      <c r="D178" s="149">
        <v>12.96</v>
      </c>
      <c r="E178" s="149">
        <v>0.02</v>
      </c>
      <c r="F178" s="153">
        <v>0.7</v>
      </c>
      <c r="G178" s="153">
        <v>6.5000000000000002E-2</v>
      </c>
    </row>
    <row r="179" spans="2:43" x14ac:dyDescent="0.2">
      <c r="B179" s="72" t="s">
        <v>238</v>
      </c>
      <c r="C179" s="149">
        <v>1.52</v>
      </c>
      <c r="D179" s="149">
        <v>14.91</v>
      </c>
      <c r="E179" s="149">
        <v>0.02</v>
      </c>
      <c r="F179" s="153">
        <v>1.54</v>
      </c>
      <c r="G179" s="153">
        <v>3.7999999999999999E-2</v>
      </c>
    </row>
    <row r="180" spans="2:43" x14ac:dyDescent="0.2">
      <c r="B180" s="148" t="s">
        <v>239</v>
      </c>
      <c r="C180" s="149">
        <v>0.94</v>
      </c>
      <c r="D180" s="149">
        <v>33.369999999999997</v>
      </c>
      <c r="E180" s="149">
        <v>0.02</v>
      </c>
      <c r="F180" s="153">
        <v>1.92</v>
      </c>
      <c r="G180" s="153">
        <v>1.2999999999999999E-2</v>
      </c>
    </row>
    <row r="181" spans="2:43" x14ac:dyDescent="0.2">
      <c r="B181" s="72" t="s">
        <v>240</v>
      </c>
      <c r="C181" s="149">
        <v>0.94</v>
      </c>
      <c r="D181" s="149">
        <v>33.369999999999997</v>
      </c>
      <c r="E181" s="149">
        <v>0.02</v>
      </c>
      <c r="F181" s="153">
        <v>1.92</v>
      </c>
      <c r="G181" s="153">
        <v>1.2999999999999999E-2</v>
      </c>
    </row>
    <row r="182" spans="2:43" x14ac:dyDescent="0.2">
      <c r="B182" s="72" t="s">
        <v>241</v>
      </c>
      <c r="C182" s="149">
        <v>0.94</v>
      </c>
      <c r="D182" s="149">
        <v>33.369999999999997</v>
      </c>
      <c r="E182" s="149">
        <v>0.02</v>
      </c>
      <c r="F182" s="153">
        <v>1.92</v>
      </c>
      <c r="G182" s="153">
        <v>1.2999999999999999E-2</v>
      </c>
    </row>
    <row r="183" spans="2:43" x14ac:dyDescent="0.2">
      <c r="B183" s="1" t="s">
        <v>242</v>
      </c>
    </row>
    <row r="184" spans="2:43" x14ac:dyDescent="0.2">
      <c r="B184" s="1"/>
    </row>
    <row r="185" spans="2:43" ht="22.5" x14ac:dyDescent="0.2">
      <c r="B185" s="296" t="s">
        <v>243</v>
      </c>
      <c r="C185" s="108">
        <v>2021</v>
      </c>
      <c r="D185" s="108">
        <v>2022</v>
      </c>
      <c r="E185" s="108">
        <v>2023</v>
      </c>
      <c r="F185" s="108">
        <v>2024</v>
      </c>
      <c r="G185" s="108">
        <v>2025</v>
      </c>
      <c r="H185" s="108">
        <v>2026</v>
      </c>
      <c r="I185" s="108">
        <v>2027</v>
      </c>
      <c r="J185" s="108">
        <v>2028</v>
      </c>
      <c r="K185" s="108">
        <v>2029</v>
      </c>
      <c r="L185" s="108">
        <v>2030</v>
      </c>
      <c r="M185" s="108">
        <v>2031</v>
      </c>
      <c r="N185" s="108">
        <v>2032</v>
      </c>
      <c r="O185" s="108">
        <v>2033</v>
      </c>
      <c r="P185" s="108">
        <v>2034</v>
      </c>
      <c r="Q185" s="108">
        <v>2035</v>
      </c>
      <c r="R185" s="108">
        <v>2036</v>
      </c>
      <c r="S185" s="108">
        <v>2037</v>
      </c>
      <c r="T185" s="108">
        <v>2038</v>
      </c>
      <c r="U185" s="108">
        <v>2039</v>
      </c>
      <c r="V185" s="108">
        <v>2040</v>
      </c>
      <c r="W185" s="108">
        <v>2041</v>
      </c>
      <c r="X185" s="108">
        <v>2042</v>
      </c>
      <c r="Y185" s="108">
        <v>2043</v>
      </c>
      <c r="Z185" s="108">
        <v>2044</v>
      </c>
      <c r="AA185" s="108">
        <v>2045</v>
      </c>
      <c r="AB185" s="108">
        <v>2046</v>
      </c>
      <c r="AC185" s="108">
        <v>2047</v>
      </c>
      <c r="AD185" s="108">
        <v>2048</v>
      </c>
      <c r="AE185" s="108">
        <v>2049</v>
      </c>
      <c r="AF185" s="108">
        <v>2050</v>
      </c>
      <c r="AG185" s="108">
        <v>2051</v>
      </c>
      <c r="AH185" s="108">
        <v>2052</v>
      </c>
      <c r="AI185" s="108">
        <v>2053</v>
      </c>
      <c r="AJ185" s="108">
        <v>2054</v>
      </c>
      <c r="AK185" s="108">
        <v>2055</v>
      </c>
      <c r="AL185" s="108">
        <v>2056</v>
      </c>
      <c r="AM185" s="108">
        <v>2057</v>
      </c>
      <c r="AN185" s="108">
        <v>2058</v>
      </c>
      <c r="AO185" s="108">
        <v>2059</v>
      </c>
      <c r="AP185" s="108">
        <v>2060</v>
      </c>
    </row>
    <row r="186" spans="2:43" x14ac:dyDescent="0.2">
      <c r="B186" s="102" t="s">
        <v>244</v>
      </c>
      <c r="C186" s="154">
        <v>67.099999999999994</v>
      </c>
      <c r="D186" s="154">
        <f>ROUND(C186*(1+(0.7*D39)),2)</f>
        <v>68.930000000000007</v>
      </c>
      <c r="E186" s="154">
        <f t="shared" ref="E186:AP186" si="70">ROUND(D186*(1+(0.7*E39)),2)</f>
        <v>70.14</v>
      </c>
      <c r="F186" s="154">
        <f t="shared" si="70"/>
        <v>70.48</v>
      </c>
      <c r="G186" s="154">
        <f t="shared" si="70"/>
        <v>71.319999999999993</v>
      </c>
      <c r="H186" s="154">
        <f t="shared" si="70"/>
        <v>72.17</v>
      </c>
      <c r="I186" s="154">
        <f t="shared" si="70"/>
        <v>73.03</v>
      </c>
      <c r="J186" s="154">
        <f t="shared" si="70"/>
        <v>73.900000000000006</v>
      </c>
      <c r="K186" s="154">
        <f t="shared" si="70"/>
        <v>74.78</v>
      </c>
      <c r="L186" s="154">
        <f t="shared" si="70"/>
        <v>75.67</v>
      </c>
      <c r="M186" s="154">
        <f t="shared" si="70"/>
        <v>76.31</v>
      </c>
      <c r="N186" s="154">
        <f t="shared" si="70"/>
        <v>76.95</v>
      </c>
      <c r="O186" s="154">
        <f t="shared" si="70"/>
        <v>77.599999999999994</v>
      </c>
      <c r="P186" s="154">
        <f t="shared" si="70"/>
        <v>78.25</v>
      </c>
      <c r="Q186" s="154">
        <f t="shared" si="70"/>
        <v>78.91</v>
      </c>
      <c r="R186" s="154">
        <f t="shared" si="70"/>
        <v>79.569999999999993</v>
      </c>
      <c r="S186" s="154">
        <f t="shared" si="70"/>
        <v>80.239999999999995</v>
      </c>
      <c r="T186" s="154">
        <f t="shared" si="70"/>
        <v>80.91</v>
      </c>
      <c r="U186" s="154">
        <f t="shared" si="70"/>
        <v>81.59</v>
      </c>
      <c r="V186" s="154">
        <f t="shared" si="70"/>
        <v>82.28</v>
      </c>
      <c r="W186" s="154">
        <f t="shared" si="70"/>
        <v>82.86</v>
      </c>
      <c r="X186" s="154">
        <f t="shared" si="70"/>
        <v>83.44</v>
      </c>
      <c r="Y186" s="154">
        <f t="shared" si="70"/>
        <v>84.02</v>
      </c>
      <c r="Z186" s="154">
        <f t="shared" si="70"/>
        <v>84.61</v>
      </c>
      <c r="AA186" s="154">
        <f t="shared" si="70"/>
        <v>85.2</v>
      </c>
      <c r="AB186" s="154">
        <f t="shared" si="70"/>
        <v>85.8</v>
      </c>
      <c r="AC186" s="154">
        <f t="shared" si="70"/>
        <v>86.4</v>
      </c>
      <c r="AD186" s="154">
        <f t="shared" si="70"/>
        <v>87</v>
      </c>
      <c r="AE186" s="154">
        <f t="shared" si="70"/>
        <v>87.61</v>
      </c>
      <c r="AF186" s="154">
        <f t="shared" si="70"/>
        <v>88.22</v>
      </c>
      <c r="AG186" s="154">
        <f t="shared" si="70"/>
        <v>89.02</v>
      </c>
      <c r="AH186" s="154">
        <f t="shared" si="70"/>
        <v>89.83</v>
      </c>
      <c r="AI186" s="154">
        <f t="shared" si="70"/>
        <v>90.65</v>
      </c>
      <c r="AJ186" s="154">
        <f t="shared" si="70"/>
        <v>91.47</v>
      </c>
      <c r="AK186" s="154">
        <f t="shared" si="70"/>
        <v>92.3</v>
      </c>
      <c r="AL186" s="154">
        <f t="shared" si="70"/>
        <v>93.14</v>
      </c>
      <c r="AM186" s="154">
        <f t="shared" si="70"/>
        <v>93.99</v>
      </c>
      <c r="AN186" s="154">
        <f t="shared" si="70"/>
        <v>94.85</v>
      </c>
      <c r="AO186" s="154">
        <f t="shared" si="70"/>
        <v>95.71</v>
      </c>
      <c r="AP186" s="154">
        <f t="shared" si="70"/>
        <v>96.58</v>
      </c>
      <c r="AQ186" s="170">
        <f>SUM(C186:AP186)</f>
        <v>3292.8299999999995</v>
      </c>
    </row>
    <row r="187" spans="2:43" x14ac:dyDescent="0.2">
      <c r="B187" s="102" t="s">
        <v>245</v>
      </c>
      <c r="C187" s="154">
        <v>119.4</v>
      </c>
      <c r="D187" s="154">
        <f>ROUND(C187*(1+(0.7*D39)),2)</f>
        <v>122.66</v>
      </c>
      <c r="E187" s="154">
        <f t="shared" ref="E187:AP187" si="71">ROUND(D187*(1+(0.7*E39)),2)</f>
        <v>124.81</v>
      </c>
      <c r="F187" s="154">
        <f t="shared" si="71"/>
        <v>125.42</v>
      </c>
      <c r="G187" s="154">
        <f t="shared" si="71"/>
        <v>126.91</v>
      </c>
      <c r="H187" s="154">
        <f t="shared" si="71"/>
        <v>128.41999999999999</v>
      </c>
      <c r="I187" s="154">
        <f t="shared" si="71"/>
        <v>129.94999999999999</v>
      </c>
      <c r="J187" s="154">
        <f t="shared" si="71"/>
        <v>131.5</v>
      </c>
      <c r="K187" s="154">
        <f t="shared" si="71"/>
        <v>133.06</v>
      </c>
      <c r="L187" s="154">
        <f t="shared" si="71"/>
        <v>134.63999999999999</v>
      </c>
      <c r="M187" s="154">
        <f t="shared" si="71"/>
        <v>135.77000000000001</v>
      </c>
      <c r="N187" s="154">
        <f t="shared" si="71"/>
        <v>136.91</v>
      </c>
      <c r="O187" s="154">
        <f t="shared" si="71"/>
        <v>138.06</v>
      </c>
      <c r="P187" s="154">
        <f t="shared" si="71"/>
        <v>139.22</v>
      </c>
      <c r="Q187" s="154">
        <f t="shared" si="71"/>
        <v>140.38999999999999</v>
      </c>
      <c r="R187" s="154">
        <f t="shared" si="71"/>
        <v>141.57</v>
      </c>
      <c r="S187" s="154">
        <f t="shared" si="71"/>
        <v>142.76</v>
      </c>
      <c r="T187" s="154">
        <f t="shared" si="71"/>
        <v>143.96</v>
      </c>
      <c r="U187" s="154">
        <f t="shared" si="71"/>
        <v>145.16999999999999</v>
      </c>
      <c r="V187" s="154">
        <f t="shared" si="71"/>
        <v>146.38999999999999</v>
      </c>
      <c r="W187" s="154">
        <f t="shared" si="71"/>
        <v>147.41</v>
      </c>
      <c r="X187" s="154">
        <f t="shared" si="71"/>
        <v>148.44</v>
      </c>
      <c r="Y187" s="154">
        <f t="shared" si="71"/>
        <v>149.47999999999999</v>
      </c>
      <c r="Z187" s="154">
        <f t="shared" si="71"/>
        <v>150.53</v>
      </c>
      <c r="AA187" s="154">
        <f t="shared" si="71"/>
        <v>151.58000000000001</v>
      </c>
      <c r="AB187" s="154">
        <f t="shared" si="71"/>
        <v>152.63999999999999</v>
      </c>
      <c r="AC187" s="154">
        <f t="shared" si="71"/>
        <v>153.71</v>
      </c>
      <c r="AD187" s="154">
        <f t="shared" si="71"/>
        <v>154.79</v>
      </c>
      <c r="AE187" s="154">
        <f t="shared" si="71"/>
        <v>155.87</v>
      </c>
      <c r="AF187" s="154">
        <f t="shared" si="71"/>
        <v>156.96</v>
      </c>
      <c r="AG187" s="154">
        <f t="shared" si="71"/>
        <v>158.38999999999999</v>
      </c>
      <c r="AH187" s="154">
        <f t="shared" si="71"/>
        <v>159.83000000000001</v>
      </c>
      <c r="AI187" s="154">
        <f t="shared" si="71"/>
        <v>161.28</v>
      </c>
      <c r="AJ187" s="154">
        <f t="shared" si="71"/>
        <v>162.75</v>
      </c>
      <c r="AK187" s="154">
        <f t="shared" si="71"/>
        <v>164.23</v>
      </c>
      <c r="AL187" s="154">
        <f t="shared" si="71"/>
        <v>165.72</v>
      </c>
      <c r="AM187" s="154">
        <f t="shared" si="71"/>
        <v>167.23</v>
      </c>
      <c r="AN187" s="154">
        <f t="shared" si="71"/>
        <v>168.75</v>
      </c>
      <c r="AO187" s="154">
        <f t="shared" si="71"/>
        <v>170.29</v>
      </c>
      <c r="AP187" s="154">
        <f t="shared" si="71"/>
        <v>171.84</v>
      </c>
      <c r="AQ187" s="170">
        <f t="shared" ref="AQ187:AQ192" si="72">SUM(C187:AP187)</f>
        <v>5858.6899999999987</v>
      </c>
    </row>
    <row r="188" spans="2:43" x14ac:dyDescent="0.2">
      <c r="B188" s="102" t="s">
        <v>250</v>
      </c>
      <c r="C188" s="154">
        <v>16.7</v>
      </c>
      <c r="D188" s="154">
        <f>ROUND(C188*(1+(0.7*D39)),2)</f>
        <v>17.16</v>
      </c>
      <c r="E188" s="154">
        <f t="shared" ref="E188:AP188" si="73">ROUND(D188*(1+(0.7*E39)),2)</f>
        <v>17.46</v>
      </c>
      <c r="F188" s="154">
        <f t="shared" si="73"/>
        <v>17.55</v>
      </c>
      <c r="G188" s="154">
        <f t="shared" si="73"/>
        <v>17.760000000000002</v>
      </c>
      <c r="H188" s="154">
        <f t="shared" si="73"/>
        <v>17.97</v>
      </c>
      <c r="I188" s="154">
        <f t="shared" si="73"/>
        <v>18.18</v>
      </c>
      <c r="J188" s="154">
        <f t="shared" si="73"/>
        <v>18.399999999999999</v>
      </c>
      <c r="K188" s="154">
        <f t="shared" si="73"/>
        <v>18.62</v>
      </c>
      <c r="L188" s="154">
        <f t="shared" si="73"/>
        <v>18.84</v>
      </c>
      <c r="M188" s="154">
        <f t="shared" si="73"/>
        <v>19</v>
      </c>
      <c r="N188" s="154">
        <f t="shared" si="73"/>
        <v>19.16</v>
      </c>
      <c r="O188" s="154">
        <f t="shared" si="73"/>
        <v>19.32</v>
      </c>
      <c r="P188" s="154">
        <f t="shared" si="73"/>
        <v>19.48</v>
      </c>
      <c r="Q188" s="154">
        <f t="shared" si="73"/>
        <v>19.64</v>
      </c>
      <c r="R188" s="154">
        <f t="shared" si="73"/>
        <v>19.8</v>
      </c>
      <c r="S188" s="154">
        <f t="shared" si="73"/>
        <v>19.97</v>
      </c>
      <c r="T188" s="154">
        <f t="shared" si="73"/>
        <v>20.14</v>
      </c>
      <c r="U188" s="154">
        <f t="shared" si="73"/>
        <v>20.309999999999999</v>
      </c>
      <c r="V188" s="154">
        <f t="shared" si="73"/>
        <v>20.48</v>
      </c>
      <c r="W188" s="154">
        <f t="shared" si="73"/>
        <v>20.62</v>
      </c>
      <c r="X188" s="154">
        <f t="shared" si="73"/>
        <v>20.76</v>
      </c>
      <c r="Y188" s="154">
        <f t="shared" si="73"/>
        <v>20.91</v>
      </c>
      <c r="Z188" s="154">
        <f t="shared" si="73"/>
        <v>21.06</v>
      </c>
      <c r="AA188" s="154">
        <f t="shared" si="73"/>
        <v>21.21</v>
      </c>
      <c r="AB188" s="154">
        <f t="shared" si="73"/>
        <v>21.36</v>
      </c>
      <c r="AC188" s="154">
        <f t="shared" si="73"/>
        <v>21.51</v>
      </c>
      <c r="AD188" s="154">
        <f t="shared" si="73"/>
        <v>21.66</v>
      </c>
      <c r="AE188" s="154">
        <f t="shared" si="73"/>
        <v>21.81</v>
      </c>
      <c r="AF188" s="154">
        <f t="shared" si="73"/>
        <v>21.96</v>
      </c>
      <c r="AG188" s="154">
        <f t="shared" si="73"/>
        <v>22.16</v>
      </c>
      <c r="AH188" s="154">
        <f t="shared" si="73"/>
        <v>22.36</v>
      </c>
      <c r="AI188" s="154">
        <f t="shared" si="73"/>
        <v>22.56</v>
      </c>
      <c r="AJ188" s="154">
        <f t="shared" si="73"/>
        <v>22.77</v>
      </c>
      <c r="AK188" s="154">
        <f t="shared" si="73"/>
        <v>22.98</v>
      </c>
      <c r="AL188" s="154">
        <f t="shared" si="73"/>
        <v>23.19</v>
      </c>
      <c r="AM188" s="154">
        <f t="shared" si="73"/>
        <v>23.4</v>
      </c>
      <c r="AN188" s="154">
        <f t="shared" si="73"/>
        <v>23.61</v>
      </c>
      <c r="AO188" s="154">
        <f t="shared" si="73"/>
        <v>23.82</v>
      </c>
      <c r="AP188" s="154">
        <f t="shared" si="73"/>
        <v>24.04</v>
      </c>
      <c r="AQ188" s="170">
        <f t="shared" si="72"/>
        <v>819.68999999999994</v>
      </c>
    </row>
    <row r="189" spans="2:43" x14ac:dyDescent="0.2">
      <c r="B189" s="102" t="s">
        <v>249</v>
      </c>
      <c r="C189" s="154">
        <v>28.2</v>
      </c>
      <c r="D189" s="154">
        <f>ROUND(C189*(1+(0.7*D39)),2)</f>
        <v>28.97</v>
      </c>
      <c r="E189" s="154">
        <f t="shared" ref="E189:AP189" si="74">ROUND(D189*(1+(0.7*E39)),2)</f>
        <v>29.48</v>
      </c>
      <c r="F189" s="154">
        <f t="shared" si="74"/>
        <v>29.62</v>
      </c>
      <c r="G189" s="154">
        <f t="shared" si="74"/>
        <v>29.97</v>
      </c>
      <c r="H189" s="154">
        <f t="shared" si="74"/>
        <v>30.33</v>
      </c>
      <c r="I189" s="154">
        <f t="shared" si="74"/>
        <v>30.69</v>
      </c>
      <c r="J189" s="154">
        <f t="shared" si="74"/>
        <v>31.06</v>
      </c>
      <c r="K189" s="154">
        <f t="shared" si="74"/>
        <v>31.43</v>
      </c>
      <c r="L189" s="154">
        <f t="shared" si="74"/>
        <v>31.8</v>
      </c>
      <c r="M189" s="154">
        <f t="shared" si="74"/>
        <v>32.07</v>
      </c>
      <c r="N189" s="154">
        <f t="shared" si="74"/>
        <v>32.340000000000003</v>
      </c>
      <c r="O189" s="154">
        <f t="shared" si="74"/>
        <v>32.61</v>
      </c>
      <c r="P189" s="154">
        <f t="shared" si="74"/>
        <v>32.880000000000003</v>
      </c>
      <c r="Q189" s="154">
        <f t="shared" si="74"/>
        <v>33.159999999999997</v>
      </c>
      <c r="R189" s="154">
        <f t="shared" si="74"/>
        <v>33.44</v>
      </c>
      <c r="S189" s="154">
        <f t="shared" si="74"/>
        <v>33.72</v>
      </c>
      <c r="T189" s="154">
        <f t="shared" si="74"/>
        <v>34</v>
      </c>
      <c r="U189" s="154">
        <f t="shared" si="74"/>
        <v>34.29</v>
      </c>
      <c r="V189" s="154">
        <f t="shared" si="74"/>
        <v>34.58</v>
      </c>
      <c r="W189" s="154">
        <f t="shared" si="74"/>
        <v>34.82</v>
      </c>
      <c r="X189" s="154">
        <f t="shared" si="74"/>
        <v>35.06</v>
      </c>
      <c r="Y189" s="154">
        <f t="shared" si="74"/>
        <v>35.31</v>
      </c>
      <c r="Z189" s="154">
        <f t="shared" si="74"/>
        <v>35.56</v>
      </c>
      <c r="AA189" s="154">
        <f t="shared" si="74"/>
        <v>35.81</v>
      </c>
      <c r="AB189" s="154">
        <f t="shared" si="74"/>
        <v>36.06</v>
      </c>
      <c r="AC189" s="154">
        <f t="shared" si="74"/>
        <v>36.31</v>
      </c>
      <c r="AD189" s="154">
        <f t="shared" si="74"/>
        <v>36.56</v>
      </c>
      <c r="AE189" s="154">
        <f t="shared" si="74"/>
        <v>36.82</v>
      </c>
      <c r="AF189" s="154">
        <f t="shared" si="74"/>
        <v>37.08</v>
      </c>
      <c r="AG189" s="154">
        <f t="shared" si="74"/>
        <v>37.42</v>
      </c>
      <c r="AH189" s="154">
        <f t="shared" si="74"/>
        <v>37.76</v>
      </c>
      <c r="AI189" s="154">
        <f t="shared" si="74"/>
        <v>38.1</v>
      </c>
      <c r="AJ189" s="154">
        <f t="shared" si="74"/>
        <v>38.450000000000003</v>
      </c>
      <c r="AK189" s="154">
        <f t="shared" si="74"/>
        <v>38.799999999999997</v>
      </c>
      <c r="AL189" s="154">
        <f t="shared" si="74"/>
        <v>39.15</v>
      </c>
      <c r="AM189" s="154">
        <f t="shared" si="74"/>
        <v>39.51</v>
      </c>
      <c r="AN189" s="154">
        <f t="shared" si="74"/>
        <v>39.869999999999997</v>
      </c>
      <c r="AO189" s="154">
        <f t="shared" si="74"/>
        <v>40.229999999999997</v>
      </c>
      <c r="AP189" s="154">
        <f t="shared" si="74"/>
        <v>40.6</v>
      </c>
      <c r="AQ189" s="170">
        <f t="shared" si="72"/>
        <v>1383.9199999999996</v>
      </c>
    </row>
    <row r="190" spans="2:43" x14ac:dyDescent="0.2">
      <c r="B190" s="102" t="s">
        <v>248</v>
      </c>
      <c r="C190" s="154">
        <v>11.5</v>
      </c>
      <c r="D190" s="154">
        <f>ROUND(C190*(1+(0.7*D39)),2)</f>
        <v>11.81</v>
      </c>
      <c r="E190" s="154">
        <f t="shared" ref="E190:AP190" si="75">ROUND(D190*(1+(0.7*E39)),2)</f>
        <v>12.02</v>
      </c>
      <c r="F190" s="154">
        <f t="shared" si="75"/>
        <v>12.08</v>
      </c>
      <c r="G190" s="154">
        <f t="shared" si="75"/>
        <v>12.22</v>
      </c>
      <c r="H190" s="154">
        <f t="shared" si="75"/>
        <v>12.37</v>
      </c>
      <c r="I190" s="154">
        <f t="shared" si="75"/>
        <v>12.52</v>
      </c>
      <c r="J190" s="154">
        <f t="shared" si="75"/>
        <v>12.67</v>
      </c>
      <c r="K190" s="154">
        <f t="shared" si="75"/>
        <v>12.82</v>
      </c>
      <c r="L190" s="154">
        <f t="shared" si="75"/>
        <v>12.97</v>
      </c>
      <c r="M190" s="154">
        <f t="shared" si="75"/>
        <v>13.08</v>
      </c>
      <c r="N190" s="154">
        <f t="shared" si="75"/>
        <v>13.19</v>
      </c>
      <c r="O190" s="154">
        <f t="shared" si="75"/>
        <v>13.3</v>
      </c>
      <c r="P190" s="154">
        <f t="shared" si="75"/>
        <v>13.41</v>
      </c>
      <c r="Q190" s="154">
        <f t="shared" si="75"/>
        <v>13.52</v>
      </c>
      <c r="R190" s="154">
        <f t="shared" si="75"/>
        <v>13.63</v>
      </c>
      <c r="S190" s="154">
        <f t="shared" si="75"/>
        <v>13.74</v>
      </c>
      <c r="T190" s="154">
        <f t="shared" si="75"/>
        <v>13.86</v>
      </c>
      <c r="U190" s="154">
        <f t="shared" si="75"/>
        <v>13.98</v>
      </c>
      <c r="V190" s="154">
        <f t="shared" si="75"/>
        <v>14.1</v>
      </c>
      <c r="W190" s="154">
        <f t="shared" si="75"/>
        <v>14.2</v>
      </c>
      <c r="X190" s="154">
        <f t="shared" si="75"/>
        <v>14.3</v>
      </c>
      <c r="Y190" s="154">
        <f t="shared" si="75"/>
        <v>14.4</v>
      </c>
      <c r="Z190" s="154">
        <f t="shared" si="75"/>
        <v>14.5</v>
      </c>
      <c r="AA190" s="154">
        <f t="shared" si="75"/>
        <v>14.6</v>
      </c>
      <c r="AB190" s="154">
        <f t="shared" si="75"/>
        <v>14.7</v>
      </c>
      <c r="AC190" s="154">
        <f t="shared" si="75"/>
        <v>14.8</v>
      </c>
      <c r="AD190" s="154">
        <f t="shared" si="75"/>
        <v>14.9</v>
      </c>
      <c r="AE190" s="154">
        <f t="shared" si="75"/>
        <v>15</v>
      </c>
      <c r="AF190" s="154">
        <f t="shared" si="75"/>
        <v>15.11</v>
      </c>
      <c r="AG190" s="154">
        <f t="shared" si="75"/>
        <v>15.25</v>
      </c>
      <c r="AH190" s="154">
        <f t="shared" si="75"/>
        <v>15.39</v>
      </c>
      <c r="AI190" s="154">
        <f t="shared" si="75"/>
        <v>15.53</v>
      </c>
      <c r="AJ190" s="154">
        <f t="shared" si="75"/>
        <v>15.67</v>
      </c>
      <c r="AK190" s="154">
        <f t="shared" si="75"/>
        <v>15.81</v>
      </c>
      <c r="AL190" s="154">
        <f t="shared" si="75"/>
        <v>15.95</v>
      </c>
      <c r="AM190" s="154">
        <f t="shared" si="75"/>
        <v>16.100000000000001</v>
      </c>
      <c r="AN190" s="154">
        <f t="shared" si="75"/>
        <v>16.25</v>
      </c>
      <c r="AO190" s="154">
        <f t="shared" si="75"/>
        <v>16.399999999999999</v>
      </c>
      <c r="AP190" s="154">
        <f t="shared" si="75"/>
        <v>16.55</v>
      </c>
      <c r="AQ190" s="170">
        <f t="shared" si="72"/>
        <v>564.19999999999993</v>
      </c>
    </row>
    <row r="191" spans="2:43" x14ac:dyDescent="0.2">
      <c r="B191" s="102" t="s">
        <v>246</v>
      </c>
      <c r="C191" s="154">
        <v>0.8</v>
      </c>
      <c r="D191" s="154">
        <f>ROUND(C191*(1+(0.7*D39)),2)</f>
        <v>0.82</v>
      </c>
      <c r="E191" s="154">
        <f t="shared" ref="E191:AP191" si="76">ROUND(D191*(1+(0.7*E39)),2)</f>
        <v>0.83</v>
      </c>
      <c r="F191" s="154">
        <f t="shared" si="76"/>
        <v>0.83</v>
      </c>
      <c r="G191" s="154">
        <f t="shared" si="76"/>
        <v>0.84</v>
      </c>
      <c r="H191" s="154">
        <f t="shared" si="76"/>
        <v>0.85</v>
      </c>
      <c r="I191" s="154">
        <f t="shared" si="76"/>
        <v>0.86</v>
      </c>
      <c r="J191" s="154">
        <f t="shared" si="76"/>
        <v>0.87</v>
      </c>
      <c r="K191" s="154">
        <f t="shared" si="76"/>
        <v>0.88</v>
      </c>
      <c r="L191" s="154">
        <f t="shared" si="76"/>
        <v>0.89</v>
      </c>
      <c r="M191" s="154">
        <f t="shared" si="76"/>
        <v>0.9</v>
      </c>
      <c r="N191" s="154">
        <f t="shared" si="76"/>
        <v>0.91</v>
      </c>
      <c r="O191" s="154">
        <f t="shared" si="76"/>
        <v>0.92</v>
      </c>
      <c r="P191" s="154">
        <f t="shared" si="76"/>
        <v>0.93</v>
      </c>
      <c r="Q191" s="154">
        <f t="shared" si="76"/>
        <v>0.94</v>
      </c>
      <c r="R191" s="154">
        <f t="shared" si="76"/>
        <v>0.95</v>
      </c>
      <c r="S191" s="154">
        <f t="shared" si="76"/>
        <v>0.96</v>
      </c>
      <c r="T191" s="154">
        <f t="shared" si="76"/>
        <v>0.97</v>
      </c>
      <c r="U191" s="154">
        <f t="shared" si="76"/>
        <v>0.98</v>
      </c>
      <c r="V191" s="154">
        <f t="shared" si="76"/>
        <v>0.99</v>
      </c>
      <c r="W191" s="154">
        <f t="shared" si="76"/>
        <v>1</v>
      </c>
      <c r="X191" s="154">
        <f t="shared" si="76"/>
        <v>1.01</v>
      </c>
      <c r="Y191" s="154">
        <f t="shared" si="76"/>
        <v>1.02</v>
      </c>
      <c r="Z191" s="154">
        <f t="shared" si="76"/>
        <v>1.03</v>
      </c>
      <c r="AA191" s="154">
        <f t="shared" si="76"/>
        <v>1.04</v>
      </c>
      <c r="AB191" s="154">
        <f t="shared" si="76"/>
        <v>1.05</v>
      </c>
      <c r="AC191" s="154">
        <f t="shared" si="76"/>
        <v>1.06</v>
      </c>
      <c r="AD191" s="154">
        <f t="shared" si="76"/>
        <v>1.07</v>
      </c>
      <c r="AE191" s="154">
        <f t="shared" si="76"/>
        <v>1.08</v>
      </c>
      <c r="AF191" s="154">
        <f t="shared" si="76"/>
        <v>1.0900000000000001</v>
      </c>
      <c r="AG191" s="154">
        <f t="shared" si="76"/>
        <v>1.1000000000000001</v>
      </c>
      <c r="AH191" s="154">
        <f t="shared" si="76"/>
        <v>1.1100000000000001</v>
      </c>
      <c r="AI191" s="154">
        <f t="shared" si="76"/>
        <v>1.1200000000000001</v>
      </c>
      <c r="AJ191" s="154">
        <f t="shared" si="76"/>
        <v>1.1299999999999999</v>
      </c>
      <c r="AK191" s="154">
        <f t="shared" si="76"/>
        <v>1.1399999999999999</v>
      </c>
      <c r="AL191" s="154">
        <f t="shared" si="76"/>
        <v>1.1499999999999999</v>
      </c>
      <c r="AM191" s="154">
        <f t="shared" si="76"/>
        <v>1.1599999999999999</v>
      </c>
      <c r="AN191" s="154">
        <f t="shared" si="76"/>
        <v>1.17</v>
      </c>
      <c r="AO191" s="154">
        <f t="shared" si="76"/>
        <v>1.18</v>
      </c>
      <c r="AP191" s="154">
        <f t="shared" si="76"/>
        <v>1.19</v>
      </c>
      <c r="AQ191" s="170">
        <f t="shared" si="72"/>
        <v>39.82</v>
      </c>
    </row>
    <row r="192" spans="2:43" x14ac:dyDescent="0.2">
      <c r="B192" s="102" t="s">
        <v>247</v>
      </c>
      <c r="C192" s="154">
        <v>27.7</v>
      </c>
      <c r="D192" s="154">
        <f>ROUND(C192*(1+(0.7*D39)),2)</f>
        <v>28.46</v>
      </c>
      <c r="E192" s="154">
        <f t="shared" ref="E192:AP192" si="77">ROUND(D192*(1+(0.7*E39)),2)</f>
        <v>28.96</v>
      </c>
      <c r="F192" s="154">
        <f t="shared" si="77"/>
        <v>29.1</v>
      </c>
      <c r="G192" s="154">
        <f t="shared" si="77"/>
        <v>29.45</v>
      </c>
      <c r="H192" s="154">
        <f t="shared" si="77"/>
        <v>29.8</v>
      </c>
      <c r="I192" s="154">
        <f t="shared" si="77"/>
        <v>30.15</v>
      </c>
      <c r="J192" s="154">
        <f t="shared" si="77"/>
        <v>30.51</v>
      </c>
      <c r="K192" s="154">
        <f t="shared" si="77"/>
        <v>30.87</v>
      </c>
      <c r="L192" s="154">
        <f t="shared" si="77"/>
        <v>31.24</v>
      </c>
      <c r="M192" s="154">
        <f t="shared" si="77"/>
        <v>31.5</v>
      </c>
      <c r="N192" s="154">
        <f t="shared" si="77"/>
        <v>31.76</v>
      </c>
      <c r="O192" s="154">
        <f t="shared" si="77"/>
        <v>32.03</v>
      </c>
      <c r="P192" s="154">
        <f t="shared" si="77"/>
        <v>32.299999999999997</v>
      </c>
      <c r="Q192" s="154">
        <f t="shared" si="77"/>
        <v>32.57</v>
      </c>
      <c r="R192" s="154">
        <f t="shared" si="77"/>
        <v>32.840000000000003</v>
      </c>
      <c r="S192" s="154">
        <f t="shared" si="77"/>
        <v>33.119999999999997</v>
      </c>
      <c r="T192" s="154">
        <f t="shared" si="77"/>
        <v>33.4</v>
      </c>
      <c r="U192" s="154">
        <f t="shared" si="77"/>
        <v>33.68</v>
      </c>
      <c r="V192" s="154">
        <f t="shared" si="77"/>
        <v>33.96</v>
      </c>
      <c r="W192" s="154">
        <f t="shared" si="77"/>
        <v>34.200000000000003</v>
      </c>
      <c r="X192" s="154">
        <f t="shared" si="77"/>
        <v>34.44</v>
      </c>
      <c r="Y192" s="154">
        <f t="shared" si="77"/>
        <v>34.68</v>
      </c>
      <c r="Z192" s="154">
        <f t="shared" si="77"/>
        <v>34.92</v>
      </c>
      <c r="AA192" s="154">
        <f t="shared" si="77"/>
        <v>35.159999999999997</v>
      </c>
      <c r="AB192" s="154">
        <f t="shared" si="77"/>
        <v>35.409999999999997</v>
      </c>
      <c r="AC192" s="154">
        <f t="shared" si="77"/>
        <v>35.659999999999997</v>
      </c>
      <c r="AD192" s="154">
        <f t="shared" si="77"/>
        <v>35.909999999999997</v>
      </c>
      <c r="AE192" s="154">
        <f t="shared" si="77"/>
        <v>36.159999999999997</v>
      </c>
      <c r="AF192" s="154">
        <f t="shared" si="77"/>
        <v>36.409999999999997</v>
      </c>
      <c r="AG192" s="154">
        <f t="shared" si="77"/>
        <v>36.74</v>
      </c>
      <c r="AH192" s="154">
        <f t="shared" si="77"/>
        <v>37.07</v>
      </c>
      <c r="AI192" s="154">
        <f t="shared" si="77"/>
        <v>37.409999999999997</v>
      </c>
      <c r="AJ192" s="154">
        <f t="shared" si="77"/>
        <v>37.75</v>
      </c>
      <c r="AK192" s="154">
        <f t="shared" si="77"/>
        <v>38.090000000000003</v>
      </c>
      <c r="AL192" s="154">
        <f t="shared" si="77"/>
        <v>38.44</v>
      </c>
      <c r="AM192" s="154">
        <f t="shared" si="77"/>
        <v>38.79</v>
      </c>
      <c r="AN192" s="154">
        <f t="shared" si="77"/>
        <v>39.14</v>
      </c>
      <c r="AO192" s="154">
        <f t="shared" si="77"/>
        <v>39.5</v>
      </c>
      <c r="AP192" s="154">
        <f t="shared" si="77"/>
        <v>39.86</v>
      </c>
      <c r="AQ192" s="170">
        <f t="shared" si="72"/>
        <v>1359.1399999999996</v>
      </c>
    </row>
    <row r="193" spans="2:7" x14ac:dyDescent="0.2">
      <c r="B193" s="1" t="s">
        <v>252</v>
      </c>
    </row>
    <row r="194" spans="2:7" x14ac:dyDescent="0.2">
      <c r="B194" s="1"/>
    </row>
    <row r="195" spans="2:7" ht="16.5" customHeight="1" x14ac:dyDescent="0.2">
      <c r="B195" s="445" t="s">
        <v>254</v>
      </c>
      <c r="C195" s="446"/>
      <c r="D195" s="446"/>
      <c r="E195" s="446"/>
      <c r="F195" s="158"/>
      <c r="G195" s="158"/>
    </row>
    <row r="196" spans="2:7" ht="16.5" customHeight="1" x14ac:dyDescent="0.2">
      <c r="B196" s="143" t="s">
        <v>155</v>
      </c>
      <c r="C196" s="151" t="s">
        <v>255</v>
      </c>
      <c r="D196" s="151" t="s">
        <v>256</v>
      </c>
      <c r="E196" s="151" t="s">
        <v>257</v>
      </c>
      <c r="F196" s="159"/>
      <c r="G196" s="159"/>
    </row>
    <row r="197" spans="2:7" x14ac:dyDescent="0.2">
      <c r="B197" s="72" t="s">
        <v>189</v>
      </c>
      <c r="C197" s="162">
        <v>3180</v>
      </c>
      <c r="D197" s="163">
        <v>1.0900000000000001</v>
      </c>
      <c r="E197" s="149">
        <v>0.20599999999999999</v>
      </c>
      <c r="F197" s="160"/>
      <c r="G197" s="160"/>
    </row>
    <row r="198" spans="2:7" x14ac:dyDescent="0.2">
      <c r="B198" s="148" t="s">
        <v>190</v>
      </c>
      <c r="C198" s="162">
        <v>3140</v>
      </c>
      <c r="D198" s="163">
        <v>0.23</v>
      </c>
      <c r="E198" s="149">
        <v>8.6999999999999994E-2</v>
      </c>
      <c r="F198" s="160"/>
      <c r="G198" s="160"/>
    </row>
    <row r="199" spans="2:7" x14ac:dyDescent="0.2">
      <c r="B199" s="72" t="s">
        <v>238</v>
      </c>
      <c r="C199" s="162">
        <v>3140</v>
      </c>
      <c r="D199" s="163">
        <v>0.16</v>
      </c>
      <c r="E199" s="149">
        <v>5.6000000000000001E-2</v>
      </c>
      <c r="F199" s="160"/>
      <c r="G199" s="160"/>
    </row>
    <row r="200" spans="2:7" x14ac:dyDescent="0.2">
      <c r="B200" s="148" t="s">
        <v>239</v>
      </c>
      <c r="C200" s="162">
        <v>3140</v>
      </c>
      <c r="D200" s="163">
        <v>0.27</v>
      </c>
      <c r="E200" s="149">
        <v>5.0999999999999997E-2</v>
      </c>
      <c r="F200" s="160"/>
      <c r="G200" s="160"/>
    </row>
    <row r="201" spans="2:7" x14ac:dyDescent="0.2">
      <c r="B201" s="72" t="s">
        <v>240</v>
      </c>
      <c r="C201" s="162">
        <v>3140</v>
      </c>
      <c r="D201" s="163">
        <v>0.27</v>
      </c>
      <c r="E201" s="149">
        <v>5.0999999999999997E-2</v>
      </c>
      <c r="F201" s="160"/>
      <c r="G201" s="160"/>
    </row>
    <row r="202" spans="2:7" x14ac:dyDescent="0.2">
      <c r="B202" s="72" t="s">
        <v>241</v>
      </c>
      <c r="C202" s="162">
        <v>3140</v>
      </c>
      <c r="D202" s="163">
        <v>0.27</v>
      </c>
      <c r="E202" s="149">
        <v>5.0999999999999997E-2</v>
      </c>
      <c r="F202" s="160"/>
      <c r="G202" s="160"/>
    </row>
    <row r="203" spans="2:7" x14ac:dyDescent="0.2">
      <c r="B203" s="164" t="s">
        <v>258</v>
      </c>
      <c r="C203" s="156"/>
      <c r="D203" s="156"/>
      <c r="E203" s="156"/>
      <c r="F203" s="157"/>
      <c r="G203" s="157"/>
    </row>
    <row r="204" spans="2:7" x14ac:dyDescent="0.2">
      <c r="B204" s="155"/>
      <c r="C204" s="156"/>
      <c r="D204" s="156"/>
      <c r="E204" s="156"/>
      <c r="F204" s="157"/>
      <c r="G204" s="157"/>
    </row>
    <row r="205" spans="2:7" ht="12.75" x14ac:dyDescent="0.2">
      <c r="B205" s="456" t="s">
        <v>509</v>
      </c>
      <c r="C205" s="457"/>
      <c r="D205" s="458"/>
      <c r="E205" s="156"/>
      <c r="F205" s="157"/>
      <c r="G205" s="157"/>
    </row>
    <row r="206" spans="2:7" ht="45" x14ac:dyDescent="0.2">
      <c r="B206" s="292" t="s">
        <v>510</v>
      </c>
      <c r="C206" s="293" t="s">
        <v>511</v>
      </c>
      <c r="D206" s="293" t="s">
        <v>512</v>
      </c>
      <c r="E206" s="156"/>
      <c r="F206" s="157"/>
      <c r="G206" s="157"/>
    </row>
    <row r="207" spans="2:7" x14ac:dyDescent="0.2">
      <c r="B207" s="290">
        <v>206</v>
      </c>
      <c r="C207" s="291">
        <v>210</v>
      </c>
      <c r="D207" s="291">
        <v>216</v>
      </c>
      <c r="E207" s="156"/>
      <c r="F207" s="157"/>
      <c r="G207" s="157"/>
    </row>
    <row r="208" spans="2:7" x14ac:dyDescent="0.2">
      <c r="B208" s="164" t="s">
        <v>513</v>
      </c>
      <c r="C208" s="156"/>
      <c r="D208" s="156"/>
      <c r="E208" s="156"/>
      <c r="F208" s="157"/>
      <c r="G208" s="157"/>
    </row>
    <row r="209" spans="2:43" x14ac:dyDescent="0.2">
      <c r="B209" s="155"/>
      <c r="C209" s="156"/>
      <c r="D209" s="156"/>
      <c r="E209" s="156"/>
      <c r="F209" s="157"/>
      <c r="G209" s="157"/>
    </row>
    <row r="210" spans="2:43" ht="16.5" customHeight="1" x14ac:dyDescent="0.2">
      <c r="B210" s="445" t="s">
        <v>261</v>
      </c>
      <c r="C210" s="446"/>
      <c r="D210" s="446"/>
      <c r="E210" s="446"/>
      <c r="F210" s="157"/>
      <c r="G210" s="157"/>
    </row>
    <row r="211" spans="2:43" ht="16.5" customHeight="1" x14ac:dyDescent="0.2">
      <c r="B211" s="143"/>
      <c r="C211" s="151" t="s">
        <v>255</v>
      </c>
      <c r="D211" s="151" t="s">
        <v>256</v>
      </c>
      <c r="E211" s="151" t="s">
        <v>257</v>
      </c>
      <c r="F211" s="157"/>
      <c r="G211" s="157"/>
    </row>
    <row r="212" spans="2:43" x14ac:dyDescent="0.2">
      <c r="B212" s="72" t="s">
        <v>259</v>
      </c>
      <c r="C212" s="161">
        <v>1</v>
      </c>
      <c r="D212" s="161">
        <v>25</v>
      </c>
      <c r="E212" s="161">
        <v>298</v>
      </c>
      <c r="F212" s="157"/>
      <c r="G212" s="157"/>
    </row>
    <row r="213" spans="2:43" x14ac:dyDescent="0.2">
      <c r="B213" s="164" t="s">
        <v>260</v>
      </c>
      <c r="C213" s="156"/>
      <c r="D213" s="156"/>
      <c r="E213" s="156"/>
      <c r="F213" s="157"/>
      <c r="G213" s="157"/>
    </row>
    <row r="214" spans="2:43" x14ac:dyDescent="0.2">
      <c r="B214" s="164"/>
      <c r="C214" s="156"/>
      <c r="D214" s="156"/>
      <c r="E214" s="156"/>
      <c r="F214" s="157"/>
      <c r="G214" s="157"/>
    </row>
    <row r="215" spans="2:43" ht="16.5" customHeight="1" x14ac:dyDescent="0.2">
      <c r="B215" s="296" t="s">
        <v>262</v>
      </c>
      <c r="C215" s="115">
        <v>2021</v>
      </c>
      <c r="D215" s="115">
        <v>2022</v>
      </c>
      <c r="E215" s="115">
        <v>2023</v>
      </c>
      <c r="F215" s="115">
        <v>2024</v>
      </c>
      <c r="G215" s="115">
        <v>2025</v>
      </c>
      <c r="H215" s="115">
        <v>2026</v>
      </c>
      <c r="I215" s="115">
        <v>2027</v>
      </c>
      <c r="J215" s="115">
        <v>2028</v>
      </c>
      <c r="K215" s="115">
        <v>2029</v>
      </c>
      <c r="L215" s="115">
        <v>2030</v>
      </c>
      <c r="M215" s="115">
        <v>2031</v>
      </c>
      <c r="N215" s="115">
        <v>2032</v>
      </c>
      <c r="O215" s="115">
        <v>2033</v>
      </c>
      <c r="P215" s="115">
        <v>2034</v>
      </c>
      <c r="Q215" s="115">
        <v>2035</v>
      </c>
      <c r="R215" s="115">
        <v>2036</v>
      </c>
      <c r="S215" s="115">
        <v>2037</v>
      </c>
      <c r="T215" s="115">
        <v>2038</v>
      </c>
      <c r="U215" s="115">
        <v>2039</v>
      </c>
      <c r="V215" s="115">
        <v>2040</v>
      </c>
      <c r="W215" s="115">
        <v>2041</v>
      </c>
      <c r="X215" s="115">
        <v>2042</v>
      </c>
      <c r="Y215" s="115">
        <v>2043</v>
      </c>
      <c r="Z215" s="115">
        <v>2044</v>
      </c>
      <c r="AA215" s="115">
        <v>2045</v>
      </c>
      <c r="AB215" s="115">
        <v>2046</v>
      </c>
      <c r="AC215" s="115">
        <v>2047</v>
      </c>
      <c r="AD215" s="115">
        <v>2048</v>
      </c>
      <c r="AE215" s="115">
        <v>2049</v>
      </c>
      <c r="AF215" s="115">
        <v>2050</v>
      </c>
      <c r="AG215" s="115">
        <v>2051</v>
      </c>
      <c r="AH215" s="115">
        <v>2052</v>
      </c>
      <c r="AI215" s="115">
        <v>2053</v>
      </c>
      <c r="AJ215" s="115">
        <v>2054</v>
      </c>
      <c r="AK215" s="115">
        <v>2055</v>
      </c>
      <c r="AL215" s="115">
        <v>2056</v>
      </c>
      <c r="AM215" s="115">
        <v>2057</v>
      </c>
      <c r="AN215" s="115">
        <v>2058</v>
      </c>
      <c r="AO215" s="115">
        <v>2059</v>
      </c>
      <c r="AP215" s="115">
        <v>2060</v>
      </c>
    </row>
    <row r="216" spans="2:43" x14ac:dyDescent="0.2">
      <c r="B216" s="72" t="s">
        <v>263</v>
      </c>
      <c r="C216" s="165">
        <f>86+(G216-86)/5</f>
        <v>104.2</v>
      </c>
      <c r="D216" s="154">
        <f>C216+(G216-86)/5</f>
        <v>122.4</v>
      </c>
      <c r="E216" s="154">
        <f>D216+(G216-86)/5</f>
        <v>140.6</v>
      </c>
      <c r="F216" s="154">
        <f>E216+(G216-86)/5</f>
        <v>158.79999999999998</v>
      </c>
      <c r="G216" s="166">
        <v>177</v>
      </c>
      <c r="H216" s="154">
        <f>G216+($L$216-$G$216)/5</f>
        <v>195.2</v>
      </c>
      <c r="I216" s="154">
        <f t="shared" ref="I216:K216" si="78">H216+($L$216-$G$216)/5</f>
        <v>213.39999999999998</v>
      </c>
      <c r="J216" s="154">
        <f t="shared" si="78"/>
        <v>231.59999999999997</v>
      </c>
      <c r="K216" s="154">
        <f t="shared" si="78"/>
        <v>249.79999999999995</v>
      </c>
      <c r="L216" s="166">
        <v>268</v>
      </c>
      <c r="M216" s="154">
        <f>L216+($Q$216-$L$216)/5</f>
        <v>298</v>
      </c>
      <c r="N216" s="154">
        <f t="shared" ref="N216:P216" si="79">M216+($Q$216-$L$216)/5</f>
        <v>328</v>
      </c>
      <c r="O216" s="154">
        <f t="shared" si="79"/>
        <v>358</v>
      </c>
      <c r="P216" s="154">
        <f t="shared" si="79"/>
        <v>388</v>
      </c>
      <c r="Q216" s="166">
        <v>418</v>
      </c>
      <c r="R216" s="154">
        <f>Q216+($V$216-$Q$216)/5</f>
        <v>447</v>
      </c>
      <c r="S216" s="154">
        <f t="shared" ref="S216:U216" si="80">R216+($V$216-$Q$216)/5</f>
        <v>476</v>
      </c>
      <c r="T216" s="154">
        <f t="shared" si="80"/>
        <v>505</v>
      </c>
      <c r="U216" s="154">
        <f t="shared" si="80"/>
        <v>534</v>
      </c>
      <c r="V216" s="166">
        <v>563</v>
      </c>
      <c r="W216" s="154">
        <f>V216+($AA$216-$V$216)/5</f>
        <v>592</v>
      </c>
      <c r="X216" s="154">
        <f t="shared" ref="X216:Z216" si="81">W216+($AA$216-$V$216)/5</f>
        <v>621</v>
      </c>
      <c r="Y216" s="154">
        <f t="shared" si="81"/>
        <v>650</v>
      </c>
      <c r="Z216" s="154">
        <f t="shared" si="81"/>
        <v>679</v>
      </c>
      <c r="AA216" s="166">
        <v>708</v>
      </c>
      <c r="AB216" s="154">
        <f>AA216+($AF$216-$AA$216)/5</f>
        <v>738</v>
      </c>
      <c r="AC216" s="154">
        <f t="shared" ref="AC216:AE216" si="82">AB216+($AF$216-$AA$216)/5</f>
        <v>768</v>
      </c>
      <c r="AD216" s="154">
        <f t="shared" si="82"/>
        <v>798</v>
      </c>
      <c r="AE216" s="154">
        <f t="shared" si="82"/>
        <v>828</v>
      </c>
      <c r="AF216" s="166">
        <v>858</v>
      </c>
      <c r="AG216" s="154">
        <v>858</v>
      </c>
      <c r="AH216" s="154">
        <v>858</v>
      </c>
      <c r="AI216" s="154">
        <v>858</v>
      </c>
      <c r="AJ216" s="154">
        <v>858</v>
      </c>
      <c r="AK216" s="154">
        <v>858</v>
      </c>
      <c r="AL216" s="154">
        <v>858</v>
      </c>
      <c r="AM216" s="154">
        <v>858</v>
      </c>
      <c r="AN216" s="154">
        <v>858</v>
      </c>
      <c r="AO216" s="154">
        <v>858</v>
      </c>
      <c r="AP216" s="154">
        <v>858</v>
      </c>
      <c r="AQ216" s="168">
        <f>SUM(C216:AP216)</f>
        <v>21996</v>
      </c>
    </row>
    <row r="217" spans="2:43" x14ac:dyDescent="0.2">
      <c r="B217" s="1" t="s">
        <v>264</v>
      </c>
      <c r="AQ217" s="110"/>
    </row>
    <row r="218" spans="2:43" x14ac:dyDescent="0.2">
      <c r="AQ218" s="110"/>
    </row>
    <row r="219" spans="2:43" ht="22.5" x14ac:dyDescent="0.2">
      <c r="B219" s="296" t="s">
        <v>265</v>
      </c>
      <c r="C219" s="115">
        <v>2021</v>
      </c>
      <c r="D219" s="115">
        <v>2022</v>
      </c>
      <c r="E219" s="115">
        <v>2023</v>
      </c>
      <c r="F219" s="115">
        <v>2024</v>
      </c>
      <c r="G219" s="115">
        <v>2025</v>
      </c>
      <c r="H219" s="115">
        <v>2026</v>
      </c>
      <c r="I219" s="115">
        <v>2027</v>
      </c>
      <c r="J219" s="115">
        <v>2028</v>
      </c>
      <c r="K219" s="115">
        <v>2029</v>
      </c>
      <c r="L219" s="115">
        <v>2030</v>
      </c>
      <c r="M219" s="115">
        <v>2031</v>
      </c>
      <c r="N219" s="115">
        <v>2032</v>
      </c>
      <c r="O219" s="115">
        <v>2033</v>
      </c>
      <c r="P219" s="115">
        <v>2034</v>
      </c>
      <c r="Q219" s="115">
        <v>2035</v>
      </c>
      <c r="R219" s="115">
        <v>2036</v>
      </c>
      <c r="S219" s="115">
        <v>2037</v>
      </c>
      <c r="T219" s="115">
        <v>2038</v>
      </c>
      <c r="U219" s="115">
        <v>2039</v>
      </c>
      <c r="V219" s="115">
        <v>2040</v>
      </c>
      <c r="W219" s="115">
        <v>2041</v>
      </c>
      <c r="X219" s="115">
        <v>2042</v>
      </c>
      <c r="Y219" s="115">
        <v>2043</v>
      </c>
      <c r="Z219" s="115">
        <v>2044</v>
      </c>
      <c r="AA219" s="115">
        <v>2045</v>
      </c>
      <c r="AB219" s="115">
        <v>2046</v>
      </c>
      <c r="AC219" s="115">
        <v>2047</v>
      </c>
      <c r="AD219" s="115">
        <v>2048</v>
      </c>
      <c r="AE219" s="115">
        <v>2049</v>
      </c>
      <c r="AF219" s="115">
        <v>2050</v>
      </c>
      <c r="AG219" s="115">
        <v>2051</v>
      </c>
      <c r="AH219" s="115">
        <v>2052</v>
      </c>
      <c r="AI219" s="115">
        <v>2053</v>
      </c>
      <c r="AJ219" s="115">
        <v>2054</v>
      </c>
      <c r="AK219" s="115">
        <v>2055</v>
      </c>
      <c r="AL219" s="115">
        <v>2056</v>
      </c>
      <c r="AM219" s="115">
        <v>2057</v>
      </c>
      <c r="AN219" s="115">
        <v>2058</v>
      </c>
      <c r="AO219" s="115">
        <v>2059</v>
      </c>
      <c r="AP219" s="115">
        <v>2060</v>
      </c>
      <c r="AQ219" s="110"/>
    </row>
    <row r="220" spans="2:43" x14ac:dyDescent="0.2">
      <c r="B220" s="102" t="s">
        <v>266</v>
      </c>
      <c r="C220" s="167">
        <f>1.4*0.01</f>
        <v>1.3999999999999999E-2</v>
      </c>
      <c r="D220" s="167">
        <f>ROUND(C220*(1+(0.7*D39)),5)</f>
        <v>1.438E-2</v>
      </c>
      <c r="E220" s="167">
        <f t="shared" ref="E220:AP220" si="83">ROUND(D220*(1+(0.7*E39)),5)</f>
        <v>1.4630000000000001E-2</v>
      </c>
      <c r="F220" s="167">
        <f t="shared" si="83"/>
        <v>1.47E-2</v>
      </c>
      <c r="G220" s="167">
        <f t="shared" si="83"/>
        <v>1.487E-2</v>
      </c>
      <c r="H220" s="167">
        <f t="shared" si="83"/>
        <v>1.5049999999999999E-2</v>
      </c>
      <c r="I220" s="167">
        <f t="shared" si="83"/>
        <v>1.523E-2</v>
      </c>
      <c r="J220" s="167">
        <f t="shared" si="83"/>
        <v>1.541E-2</v>
      </c>
      <c r="K220" s="167">
        <f t="shared" si="83"/>
        <v>1.559E-2</v>
      </c>
      <c r="L220" s="167">
        <f t="shared" si="83"/>
        <v>1.5779999999999999E-2</v>
      </c>
      <c r="M220" s="167">
        <f t="shared" si="83"/>
        <v>1.5910000000000001E-2</v>
      </c>
      <c r="N220" s="167">
        <f t="shared" si="83"/>
        <v>1.6039999999999999E-2</v>
      </c>
      <c r="O220" s="167">
        <f t="shared" si="83"/>
        <v>1.617E-2</v>
      </c>
      <c r="P220" s="167">
        <f t="shared" si="83"/>
        <v>1.6310000000000002E-2</v>
      </c>
      <c r="Q220" s="167">
        <f t="shared" si="83"/>
        <v>1.6449999999999999E-2</v>
      </c>
      <c r="R220" s="167">
        <f t="shared" si="83"/>
        <v>1.6590000000000001E-2</v>
      </c>
      <c r="S220" s="167">
        <f t="shared" si="83"/>
        <v>1.6729999999999998E-2</v>
      </c>
      <c r="T220" s="167">
        <f t="shared" si="83"/>
        <v>1.687E-2</v>
      </c>
      <c r="U220" s="167">
        <f t="shared" si="83"/>
        <v>1.7010000000000001E-2</v>
      </c>
      <c r="V220" s="167">
        <f t="shared" si="83"/>
        <v>1.7149999999999999E-2</v>
      </c>
      <c r="W220" s="167">
        <f t="shared" si="83"/>
        <v>1.7270000000000001E-2</v>
      </c>
      <c r="X220" s="167">
        <f t="shared" si="83"/>
        <v>1.7389999999999999E-2</v>
      </c>
      <c r="Y220" s="167">
        <f t="shared" si="83"/>
        <v>1.7510000000000001E-2</v>
      </c>
      <c r="Z220" s="167">
        <f t="shared" si="83"/>
        <v>1.763E-2</v>
      </c>
      <c r="AA220" s="167">
        <f t="shared" si="83"/>
        <v>1.7749999999999998E-2</v>
      </c>
      <c r="AB220" s="167">
        <f t="shared" si="83"/>
        <v>1.787E-2</v>
      </c>
      <c r="AC220" s="167">
        <f t="shared" si="83"/>
        <v>1.7999999999999999E-2</v>
      </c>
      <c r="AD220" s="167">
        <f t="shared" si="83"/>
        <v>1.813E-2</v>
      </c>
      <c r="AE220" s="167">
        <f t="shared" si="83"/>
        <v>1.8259999999999998E-2</v>
      </c>
      <c r="AF220" s="167">
        <f t="shared" si="83"/>
        <v>1.839E-2</v>
      </c>
      <c r="AG220" s="167">
        <f t="shared" si="83"/>
        <v>1.856E-2</v>
      </c>
      <c r="AH220" s="167">
        <f t="shared" si="83"/>
        <v>1.873E-2</v>
      </c>
      <c r="AI220" s="167">
        <f t="shared" si="83"/>
        <v>1.89E-2</v>
      </c>
      <c r="AJ220" s="167">
        <f t="shared" si="83"/>
        <v>1.907E-2</v>
      </c>
      <c r="AK220" s="167">
        <f t="shared" si="83"/>
        <v>1.924E-2</v>
      </c>
      <c r="AL220" s="167">
        <f t="shared" si="83"/>
        <v>1.942E-2</v>
      </c>
      <c r="AM220" s="167">
        <f t="shared" si="83"/>
        <v>1.9599999999999999E-2</v>
      </c>
      <c r="AN220" s="167">
        <f t="shared" si="83"/>
        <v>1.9779999999999999E-2</v>
      </c>
      <c r="AO220" s="167">
        <f t="shared" si="83"/>
        <v>1.9959999999999999E-2</v>
      </c>
      <c r="AP220" s="167">
        <f t="shared" si="83"/>
        <v>2.0140000000000002E-2</v>
      </c>
      <c r="AQ220" s="169">
        <f>SUM(C220:AP220)</f>
        <v>0.68647000000000014</v>
      </c>
    </row>
    <row r="221" spans="2:43" x14ac:dyDescent="0.2">
      <c r="B221" s="102" t="s">
        <v>271</v>
      </c>
      <c r="C221" s="167">
        <f>0.09*0.01</f>
        <v>8.9999999999999998E-4</v>
      </c>
      <c r="D221" s="167">
        <f>ROUND(C221*(1+(0.7*D39)),5)</f>
        <v>9.2000000000000003E-4</v>
      </c>
      <c r="E221" s="167">
        <f t="shared" ref="E221:AP221" si="84">ROUND(D221*(1+(0.7*E39)),5)</f>
        <v>9.3999999999999997E-4</v>
      </c>
      <c r="F221" s="167">
        <f t="shared" si="84"/>
        <v>9.3999999999999997E-4</v>
      </c>
      <c r="G221" s="167">
        <f t="shared" si="84"/>
        <v>9.5E-4</v>
      </c>
      <c r="H221" s="167">
        <f t="shared" si="84"/>
        <v>9.6000000000000002E-4</v>
      </c>
      <c r="I221" s="167">
        <f t="shared" si="84"/>
        <v>9.7000000000000005E-4</v>
      </c>
      <c r="J221" s="167">
        <f t="shared" si="84"/>
        <v>9.7999999999999997E-4</v>
      </c>
      <c r="K221" s="167">
        <f t="shared" si="84"/>
        <v>9.8999999999999999E-4</v>
      </c>
      <c r="L221" s="167">
        <f t="shared" si="84"/>
        <v>1E-3</v>
      </c>
      <c r="M221" s="167">
        <f t="shared" si="84"/>
        <v>1.01E-3</v>
      </c>
      <c r="N221" s="167">
        <f t="shared" si="84"/>
        <v>1.0200000000000001E-3</v>
      </c>
      <c r="O221" s="167">
        <f t="shared" si="84"/>
        <v>1.0300000000000001E-3</v>
      </c>
      <c r="P221" s="167">
        <f t="shared" si="84"/>
        <v>1.0399999999999999E-3</v>
      </c>
      <c r="Q221" s="167">
        <f t="shared" si="84"/>
        <v>1.0499999999999999E-3</v>
      </c>
      <c r="R221" s="167">
        <f t="shared" si="84"/>
        <v>1.06E-3</v>
      </c>
      <c r="S221" s="167">
        <f t="shared" si="84"/>
        <v>1.07E-3</v>
      </c>
      <c r="T221" s="167">
        <f t="shared" si="84"/>
        <v>1.08E-3</v>
      </c>
      <c r="U221" s="167">
        <f t="shared" si="84"/>
        <v>1.09E-3</v>
      </c>
      <c r="V221" s="167">
        <f t="shared" si="84"/>
        <v>1.1000000000000001E-3</v>
      </c>
      <c r="W221" s="167">
        <f t="shared" si="84"/>
        <v>1.1100000000000001E-3</v>
      </c>
      <c r="X221" s="167">
        <f t="shared" si="84"/>
        <v>1.1199999999999999E-3</v>
      </c>
      <c r="Y221" s="167">
        <f t="shared" si="84"/>
        <v>1.1299999999999999E-3</v>
      </c>
      <c r="Z221" s="167">
        <f t="shared" si="84"/>
        <v>1.14E-3</v>
      </c>
      <c r="AA221" s="167">
        <f t="shared" si="84"/>
        <v>1.15E-3</v>
      </c>
      <c r="AB221" s="167">
        <f t="shared" si="84"/>
        <v>1.16E-3</v>
      </c>
      <c r="AC221" s="167">
        <f t="shared" si="84"/>
        <v>1.17E-3</v>
      </c>
      <c r="AD221" s="167">
        <f t="shared" si="84"/>
        <v>1.1800000000000001E-3</v>
      </c>
      <c r="AE221" s="167">
        <f t="shared" si="84"/>
        <v>1.1900000000000001E-3</v>
      </c>
      <c r="AF221" s="167">
        <f t="shared" si="84"/>
        <v>1.1999999999999999E-3</v>
      </c>
      <c r="AG221" s="167">
        <f t="shared" si="84"/>
        <v>1.2099999999999999E-3</v>
      </c>
      <c r="AH221" s="167">
        <f t="shared" si="84"/>
        <v>1.2199999999999999E-3</v>
      </c>
      <c r="AI221" s="167">
        <f t="shared" si="84"/>
        <v>1.23E-3</v>
      </c>
      <c r="AJ221" s="167">
        <f t="shared" si="84"/>
        <v>1.24E-3</v>
      </c>
      <c r="AK221" s="167">
        <f t="shared" si="84"/>
        <v>1.25E-3</v>
      </c>
      <c r="AL221" s="167">
        <f t="shared" si="84"/>
        <v>1.2600000000000001E-3</v>
      </c>
      <c r="AM221" s="167">
        <f t="shared" si="84"/>
        <v>1.2700000000000001E-3</v>
      </c>
      <c r="AN221" s="167">
        <f t="shared" si="84"/>
        <v>1.2800000000000001E-3</v>
      </c>
      <c r="AO221" s="167">
        <f t="shared" si="84"/>
        <v>1.2899999999999999E-3</v>
      </c>
      <c r="AP221" s="167">
        <f t="shared" si="84"/>
        <v>1.2999999999999999E-3</v>
      </c>
      <c r="AQ221" s="169">
        <f t="shared" ref="AQ221:AQ234" si="85">SUM(C221:AP221)</f>
        <v>4.420000000000001E-2</v>
      </c>
    </row>
    <row r="222" spans="2:43" x14ac:dyDescent="0.2">
      <c r="B222" s="102" t="s">
        <v>276</v>
      </c>
      <c r="C222" s="167">
        <f>0.01*0.01</f>
        <v>1E-4</v>
      </c>
      <c r="D222" s="167">
        <f>ROUND(C222*(1+(0.7*D39)),5)</f>
        <v>1E-4</v>
      </c>
      <c r="E222" s="167">
        <f t="shared" ref="E222:AP222" si="86">ROUND(D222*(1+(0.7*E39)),5)</f>
        <v>1E-4</v>
      </c>
      <c r="F222" s="167">
        <f t="shared" si="86"/>
        <v>1E-4</v>
      </c>
      <c r="G222" s="167">
        <f t="shared" si="86"/>
        <v>1E-4</v>
      </c>
      <c r="H222" s="167">
        <f t="shared" si="86"/>
        <v>1E-4</v>
      </c>
      <c r="I222" s="167">
        <f t="shared" si="86"/>
        <v>1E-4</v>
      </c>
      <c r="J222" s="167">
        <f t="shared" si="86"/>
        <v>1E-4</v>
      </c>
      <c r="K222" s="167">
        <f t="shared" si="86"/>
        <v>1E-4</v>
      </c>
      <c r="L222" s="167">
        <f t="shared" si="86"/>
        <v>1E-4</v>
      </c>
      <c r="M222" s="167">
        <f t="shared" si="86"/>
        <v>1E-4</v>
      </c>
      <c r="N222" s="167">
        <f t="shared" si="86"/>
        <v>1E-4</v>
      </c>
      <c r="O222" s="167">
        <f t="shared" si="86"/>
        <v>1E-4</v>
      </c>
      <c r="P222" s="167">
        <f t="shared" si="86"/>
        <v>1E-4</v>
      </c>
      <c r="Q222" s="167">
        <f t="shared" si="86"/>
        <v>1E-4</v>
      </c>
      <c r="R222" s="167">
        <f t="shared" si="86"/>
        <v>1E-4</v>
      </c>
      <c r="S222" s="167">
        <f t="shared" si="86"/>
        <v>1E-4</v>
      </c>
      <c r="T222" s="167">
        <f t="shared" si="86"/>
        <v>1E-4</v>
      </c>
      <c r="U222" s="167">
        <f t="shared" si="86"/>
        <v>1E-4</v>
      </c>
      <c r="V222" s="167">
        <f t="shared" si="86"/>
        <v>1E-4</v>
      </c>
      <c r="W222" s="167">
        <f t="shared" si="86"/>
        <v>1E-4</v>
      </c>
      <c r="X222" s="167">
        <f t="shared" si="86"/>
        <v>1E-4</v>
      </c>
      <c r="Y222" s="167">
        <f t="shared" si="86"/>
        <v>1E-4</v>
      </c>
      <c r="Z222" s="167">
        <f t="shared" si="86"/>
        <v>1E-4</v>
      </c>
      <c r="AA222" s="167">
        <f t="shared" si="86"/>
        <v>1E-4</v>
      </c>
      <c r="AB222" s="167">
        <f t="shared" si="86"/>
        <v>1E-4</v>
      </c>
      <c r="AC222" s="167">
        <f t="shared" si="86"/>
        <v>1E-4</v>
      </c>
      <c r="AD222" s="167">
        <f t="shared" si="86"/>
        <v>1E-4</v>
      </c>
      <c r="AE222" s="167">
        <f t="shared" si="86"/>
        <v>1E-4</v>
      </c>
      <c r="AF222" s="167">
        <f t="shared" si="86"/>
        <v>1E-4</v>
      </c>
      <c r="AG222" s="167">
        <f t="shared" si="86"/>
        <v>1E-4</v>
      </c>
      <c r="AH222" s="167">
        <f t="shared" si="86"/>
        <v>1E-4</v>
      </c>
      <c r="AI222" s="167">
        <f t="shared" si="86"/>
        <v>1E-4</v>
      </c>
      <c r="AJ222" s="167">
        <f t="shared" si="86"/>
        <v>1E-4</v>
      </c>
      <c r="AK222" s="167">
        <f t="shared" si="86"/>
        <v>1E-4</v>
      </c>
      <c r="AL222" s="167">
        <f t="shared" si="86"/>
        <v>1E-4</v>
      </c>
      <c r="AM222" s="167">
        <f t="shared" si="86"/>
        <v>1E-4</v>
      </c>
      <c r="AN222" s="167">
        <f t="shared" si="86"/>
        <v>1E-4</v>
      </c>
      <c r="AO222" s="167">
        <f t="shared" si="86"/>
        <v>1E-4</v>
      </c>
      <c r="AP222" s="167">
        <f t="shared" si="86"/>
        <v>1E-4</v>
      </c>
      <c r="AQ222" s="169">
        <f t="shared" si="85"/>
        <v>3.9999999999999975E-3</v>
      </c>
    </row>
    <row r="223" spans="2:43" x14ac:dyDescent="0.2">
      <c r="B223" s="102" t="s">
        <v>267</v>
      </c>
      <c r="C223" s="167">
        <f>2.95*0.01</f>
        <v>2.9500000000000002E-2</v>
      </c>
      <c r="D223" s="167">
        <f>ROUND(C223*(1+(0.7*D39)),5)</f>
        <v>3.031E-2</v>
      </c>
      <c r="E223" s="167">
        <f t="shared" ref="E223:AP223" si="87">ROUND(D223*(1+(0.7*E39)),5)</f>
        <v>3.0839999999999999E-2</v>
      </c>
      <c r="F223" s="167">
        <f t="shared" si="87"/>
        <v>3.099E-2</v>
      </c>
      <c r="G223" s="167">
        <f t="shared" si="87"/>
        <v>3.1359999999999999E-2</v>
      </c>
      <c r="H223" s="167">
        <f t="shared" si="87"/>
        <v>3.1730000000000001E-2</v>
      </c>
      <c r="I223" s="167">
        <f t="shared" si="87"/>
        <v>3.211E-2</v>
      </c>
      <c r="J223" s="167">
        <f t="shared" si="87"/>
        <v>3.2489999999999998E-2</v>
      </c>
      <c r="K223" s="167">
        <f t="shared" si="87"/>
        <v>3.288E-2</v>
      </c>
      <c r="L223" s="167">
        <f t="shared" si="87"/>
        <v>3.3270000000000001E-2</v>
      </c>
      <c r="M223" s="167">
        <f t="shared" si="87"/>
        <v>3.3550000000000003E-2</v>
      </c>
      <c r="N223" s="167">
        <f t="shared" si="87"/>
        <v>3.3829999999999999E-2</v>
      </c>
      <c r="O223" s="167">
        <f t="shared" si="87"/>
        <v>3.4110000000000001E-2</v>
      </c>
      <c r="P223" s="167">
        <f t="shared" si="87"/>
        <v>3.44E-2</v>
      </c>
      <c r="Q223" s="167">
        <f t="shared" si="87"/>
        <v>3.4689999999999999E-2</v>
      </c>
      <c r="R223" s="167">
        <f t="shared" si="87"/>
        <v>3.4979999999999997E-2</v>
      </c>
      <c r="S223" s="167">
        <f t="shared" si="87"/>
        <v>3.5270000000000003E-2</v>
      </c>
      <c r="T223" s="167">
        <f t="shared" si="87"/>
        <v>3.5569999999999997E-2</v>
      </c>
      <c r="U223" s="167">
        <f t="shared" si="87"/>
        <v>3.5869999999999999E-2</v>
      </c>
      <c r="V223" s="167">
        <f t="shared" si="87"/>
        <v>3.6170000000000001E-2</v>
      </c>
      <c r="W223" s="167">
        <f t="shared" si="87"/>
        <v>3.6420000000000001E-2</v>
      </c>
      <c r="X223" s="167">
        <f t="shared" si="87"/>
        <v>3.6670000000000001E-2</v>
      </c>
      <c r="Y223" s="167">
        <f t="shared" si="87"/>
        <v>3.6929999999999998E-2</v>
      </c>
      <c r="Z223" s="167">
        <f t="shared" si="87"/>
        <v>3.7190000000000001E-2</v>
      </c>
      <c r="AA223" s="167">
        <f t="shared" si="87"/>
        <v>3.7449999999999997E-2</v>
      </c>
      <c r="AB223" s="167">
        <f t="shared" si="87"/>
        <v>3.771E-2</v>
      </c>
      <c r="AC223" s="167">
        <f t="shared" si="87"/>
        <v>3.7969999999999997E-2</v>
      </c>
      <c r="AD223" s="167">
        <f t="shared" si="87"/>
        <v>3.8240000000000003E-2</v>
      </c>
      <c r="AE223" s="167">
        <f t="shared" si="87"/>
        <v>3.8510000000000003E-2</v>
      </c>
      <c r="AF223" s="167">
        <f t="shared" si="87"/>
        <v>3.8780000000000002E-2</v>
      </c>
      <c r="AG223" s="167">
        <f t="shared" si="87"/>
        <v>3.9129999999999998E-2</v>
      </c>
      <c r="AH223" s="167">
        <f t="shared" si="87"/>
        <v>3.9489999999999997E-2</v>
      </c>
      <c r="AI223" s="167">
        <f t="shared" si="87"/>
        <v>3.9849999999999997E-2</v>
      </c>
      <c r="AJ223" s="167">
        <f t="shared" si="87"/>
        <v>4.0210000000000003E-2</v>
      </c>
      <c r="AK223" s="167">
        <f t="shared" si="87"/>
        <v>4.0579999999999998E-2</v>
      </c>
      <c r="AL223" s="167">
        <f t="shared" si="87"/>
        <v>4.095E-2</v>
      </c>
      <c r="AM223" s="167">
        <f t="shared" si="87"/>
        <v>4.1320000000000003E-2</v>
      </c>
      <c r="AN223" s="167">
        <f t="shared" si="87"/>
        <v>4.1700000000000001E-2</v>
      </c>
      <c r="AO223" s="167">
        <f t="shared" si="87"/>
        <v>4.2079999999999999E-2</v>
      </c>
      <c r="AP223" s="167">
        <f t="shared" si="87"/>
        <v>4.2459999999999998E-2</v>
      </c>
      <c r="AQ223" s="169">
        <f t="shared" si="85"/>
        <v>1.4475600000000002</v>
      </c>
    </row>
    <row r="224" spans="2:43" x14ac:dyDescent="0.2">
      <c r="B224" s="102" t="s">
        <v>272</v>
      </c>
      <c r="C224" s="167">
        <f>0.18*0.01</f>
        <v>1.8E-3</v>
      </c>
      <c r="D224" s="167">
        <f>ROUND(C224*(1+(0.7*D39)),5)</f>
        <v>1.8500000000000001E-3</v>
      </c>
      <c r="E224" s="167">
        <f t="shared" ref="E224:AP224" si="88">ROUND(D224*(1+(0.7*E39)),5)</f>
        <v>1.8799999999999999E-3</v>
      </c>
      <c r="F224" s="167">
        <f t="shared" si="88"/>
        <v>1.89E-3</v>
      </c>
      <c r="G224" s="167">
        <f t="shared" si="88"/>
        <v>1.91E-3</v>
      </c>
      <c r="H224" s="167">
        <f t="shared" si="88"/>
        <v>1.9300000000000001E-3</v>
      </c>
      <c r="I224" s="167">
        <f t="shared" si="88"/>
        <v>1.9499999999999999E-3</v>
      </c>
      <c r="J224" s="167">
        <f t="shared" si="88"/>
        <v>1.97E-3</v>
      </c>
      <c r="K224" s="167">
        <f t="shared" si="88"/>
        <v>1.99E-3</v>
      </c>
      <c r="L224" s="167">
        <f t="shared" si="88"/>
        <v>2.0100000000000001E-3</v>
      </c>
      <c r="M224" s="167">
        <f t="shared" si="88"/>
        <v>2.0300000000000001E-3</v>
      </c>
      <c r="N224" s="167">
        <f t="shared" si="88"/>
        <v>2.0500000000000002E-3</v>
      </c>
      <c r="O224" s="167">
        <f t="shared" si="88"/>
        <v>2.0699999999999998E-3</v>
      </c>
      <c r="P224" s="167">
        <f t="shared" si="88"/>
        <v>2.0899999999999998E-3</v>
      </c>
      <c r="Q224" s="167">
        <f t="shared" si="88"/>
        <v>2.1099999999999999E-3</v>
      </c>
      <c r="R224" s="167">
        <f t="shared" si="88"/>
        <v>2.1299999999999999E-3</v>
      </c>
      <c r="S224" s="167">
        <f t="shared" si="88"/>
        <v>2.15E-3</v>
      </c>
      <c r="T224" s="167">
        <f t="shared" si="88"/>
        <v>2.1700000000000001E-3</v>
      </c>
      <c r="U224" s="167">
        <f t="shared" si="88"/>
        <v>2.1900000000000001E-3</v>
      </c>
      <c r="V224" s="167">
        <f t="shared" si="88"/>
        <v>2.2100000000000002E-3</v>
      </c>
      <c r="W224" s="167">
        <f t="shared" si="88"/>
        <v>2.2300000000000002E-3</v>
      </c>
      <c r="X224" s="167">
        <f t="shared" si="88"/>
        <v>2.2499999999999998E-3</v>
      </c>
      <c r="Y224" s="167">
        <f t="shared" si="88"/>
        <v>2.2699999999999999E-3</v>
      </c>
      <c r="Z224" s="167">
        <f t="shared" si="88"/>
        <v>2.2899999999999999E-3</v>
      </c>
      <c r="AA224" s="167">
        <f t="shared" si="88"/>
        <v>2.31E-3</v>
      </c>
      <c r="AB224" s="167">
        <f t="shared" si="88"/>
        <v>2.33E-3</v>
      </c>
      <c r="AC224" s="167">
        <f t="shared" si="88"/>
        <v>2.3500000000000001E-3</v>
      </c>
      <c r="AD224" s="167">
        <f t="shared" si="88"/>
        <v>2.3700000000000001E-3</v>
      </c>
      <c r="AE224" s="167">
        <f t="shared" si="88"/>
        <v>2.3900000000000002E-3</v>
      </c>
      <c r="AF224" s="167">
        <f t="shared" si="88"/>
        <v>2.4099999999999998E-3</v>
      </c>
      <c r="AG224" s="167">
        <f t="shared" si="88"/>
        <v>2.4299999999999999E-3</v>
      </c>
      <c r="AH224" s="167">
        <f t="shared" si="88"/>
        <v>2.4499999999999999E-3</v>
      </c>
      <c r="AI224" s="167">
        <f t="shared" si="88"/>
        <v>2.47E-3</v>
      </c>
      <c r="AJ224" s="167">
        <f t="shared" si="88"/>
        <v>2.49E-3</v>
      </c>
      <c r="AK224" s="167">
        <f t="shared" si="88"/>
        <v>2.5100000000000001E-3</v>
      </c>
      <c r="AL224" s="167">
        <f t="shared" si="88"/>
        <v>2.5300000000000001E-3</v>
      </c>
      <c r="AM224" s="167">
        <f t="shared" si="88"/>
        <v>2.5500000000000002E-3</v>
      </c>
      <c r="AN224" s="167">
        <f t="shared" si="88"/>
        <v>2.5699999999999998E-3</v>
      </c>
      <c r="AO224" s="167">
        <f t="shared" si="88"/>
        <v>2.5899999999999999E-3</v>
      </c>
      <c r="AP224" s="167">
        <f t="shared" si="88"/>
        <v>2.6099999999999999E-3</v>
      </c>
      <c r="AQ224" s="169">
        <f t="shared" si="85"/>
        <v>8.8779999999999998E-2</v>
      </c>
    </row>
    <row r="225" spans="2:43" x14ac:dyDescent="0.2">
      <c r="B225" s="102" t="s">
        <v>277</v>
      </c>
      <c r="C225" s="167">
        <f>0.02*0.01</f>
        <v>2.0000000000000001E-4</v>
      </c>
      <c r="D225" s="167">
        <f>ROUND(C225*(1+(0.7*D39)),5)</f>
        <v>2.1000000000000001E-4</v>
      </c>
      <c r="E225" s="167">
        <f>ROUND(D225*(1+(0.7*E39)),5)</f>
        <v>2.1000000000000001E-4</v>
      </c>
      <c r="F225" s="167">
        <f t="shared" ref="F225:AP225" si="89">ROUND(E225*(1+(0.7*F39)),5)</f>
        <v>2.1000000000000001E-4</v>
      </c>
      <c r="G225" s="167">
        <f t="shared" si="89"/>
        <v>2.1000000000000001E-4</v>
      </c>
      <c r="H225" s="167">
        <f t="shared" si="89"/>
        <v>2.1000000000000001E-4</v>
      </c>
      <c r="I225" s="167">
        <f t="shared" si="89"/>
        <v>2.1000000000000001E-4</v>
      </c>
      <c r="J225" s="167">
        <f t="shared" si="89"/>
        <v>2.1000000000000001E-4</v>
      </c>
      <c r="K225" s="167">
        <f t="shared" si="89"/>
        <v>2.1000000000000001E-4</v>
      </c>
      <c r="L225" s="167">
        <f t="shared" si="89"/>
        <v>2.1000000000000001E-4</v>
      </c>
      <c r="M225" s="167">
        <f t="shared" si="89"/>
        <v>2.1000000000000001E-4</v>
      </c>
      <c r="N225" s="167">
        <f t="shared" si="89"/>
        <v>2.1000000000000001E-4</v>
      </c>
      <c r="O225" s="167">
        <f t="shared" si="89"/>
        <v>2.1000000000000001E-4</v>
      </c>
      <c r="P225" s="167">
        <f t="shared" si="89"/>
        <v>2.1000000000000001E-4</v>
      </c>
      <c r="Q225" s="167">
        <f t="shared" si="89"/>
        <v>2.1000000000000001E-4</v>
      </c>
      <c r="R225" s="167">
        <f t="shared" si="89"/>
        <v>2.1000000000000001E-4</v>
      </c>
      <c r="S225" s="167">
        <f t="shared" si="89"/>
        <v>2.1000000000000001E-4</v>
      </c>
      <c r="T225" s="167">
        <f t="shared" si="89"/>
        <v>2.1000000000000001E-4</v>
      </c>
      <c r="U225" s="167">
        <f t="shared" si="89"/>
        <v>2.1000000000000001E-4</v>
      </c>
      <c r="V225" s="167">
        <f t="shared" si="89"/>
        <v>2.1000000000000001E-4</v>
      </c>
      <c r="W225" s="167">
        <f t="shared" si="89"/>
        <v>2.1000000000000001E-4</v>
      </c>
      <c r="X225" s="167">
        <f t="shared" si="89"/>
        <v>2.1000000000000001E-4</v>
      </c>
      <c r="Y225" s="167">
        <f t="shared" si="89"/>
        <v>2.1000000000000001E-4</v>
      </c>
      <c r="Z225" s="167">
        <f t="shared" si="89"/>
        <v>2.1000000000000001E-4</v>
      </c>
      <c r="AA225" s="167">
        <f t="shared" si="89"/>
        <v>2.1000000000000001E-4</v>
      </c>
      <c r="AB225" s="167">
        <f t="shared" si="89"/>
        <v>2.1000000000000001E-4</v>
      </c>
      <c r="AC225" s="167">
        <f t="shared" si="89"/>
        <v>2.1000000000000001E-4</v>
      </c>
      <c r="AD225" s="167">
        <f t="shared" si="89"/>
        <v>2.1000000000000001E-4</v>
      </c>
      <c r="AE225" s="167">
        <f t="shared" si="89"/>
        <v>2.1000000000000001E-4</v>
      </c>
      <c r="AF225" s="167">
        <f t="shared" si="89"/>
        <v>2.1000000000000001E-4</v>
      </c>
      <c r="AG225" s="167">
        <f t="shared" si="89"/>
        <v>2.1000000000000001E-4</v>
      </c>
      <c r="AH225" s="167">
        <f t="shared" si="89"/>
        <v>2.1000000000000001E-4</v>
      </c>
      <c r="AI225" s="167">
        <f t="shared" si="89"/>
        <v>2.1000000000000001E-4</v>
      </c>
      <c r="AJ225" s="167">
        <f t="shared" si="89"/>
        <v>2.1000000000000001E-4</v>
      </c>
      <c r="AK225" s="167">
        <f t="shared" si="89"/>
        <v>2.1000000000000001E-4</v>
      </c>
      <c r="AL225" s="167">
        <f t="shared" si="89"/>
        <v>2.1000000000000001E-4</v>
      </c>
      <c r="AM225" s="167">
        <f t="shared" si="89"/>
        <v>2.1000000000000001E-4</v>
      </c>
      <c r="AN225" s="167">
        <f t="shared" si="89"/>
        <v>2.1000000000000001E-4</v>
      </c>
      <c r="AO225" s="167">
        <f t="shared" si="89"/>
        <v>2.1000000000000001E-4</v>
      </c>
      <c r="AP225" s="167">
        <f t="shared" si="89"/>
        <v>2.1000000000000001E-4</v>
      </c>
      <c r="AQ225" s="169">
        <f t="shared" si="85"/>
        <v>8.3900000000000034E-3</v>
      </c>
    </row>
    <row r="226" spans="2:43" x14ac:dyDescent="0.2">
      <c r="B226" s="102" t="s">
        <v>268</v>
      </c>
      <c r="C226" s="167">
        <f>11.75*0.01</f>
        <v>0.11750000000000001</v>
      </c>
      <c r="D226" s="167">
        <f>ROUND(C226*(1+(0.7*D39)),5)</f>
        <v>0.12071</v>
      </c>
      <c r="E226" s="167">
        <f t="shared" ref="E226:AP226" si="90">ROUND(D226*(1+(0.7*E39)),5)</f>
        <v>0.12282</v>
      </c>
      <c r="F226" s="167">
        <f t="shared" si="90"/>
        <v>0.12342</v>
      </c>
      <c r="G226" s="167">
        <f t="shared" si="90"/>
        <v>0.12489</v>
      </c>
      <c r="H226" s="167">
        <f t="shared" si="90"/>
        <v>0.12637999999999999</v>
      </c>
      <c r="I226" s="167">
        <f t="shared" si="90"/>
        <v>0.12787999999999999</v>
      </c>
      <c r="J226" s="167">
        <f t="shared" si="90"/>
        <v>0.12939999999999999</v>
      </c>
      <c r="K226" s="167">
        <f t="shared" si="90"/>
        <v>0.13094</v>
      </c>
      <c r="L226" s="167">
        <f t="shared" si="90"/>
        <v>0.13250000000000001</v>
      </c>
      <c r="M226" s="167">
        <f t="shared" si="90"/>
        <v>0.13361000000000001</v>
      </c>
      <c r="N226" s="167">
        <f t="shared" si="90"/>
        <v>0.13472999999999999</v>
      </c>
      <c r="O226" s="167">
        <f t="shared" si="90"/>
        <v>0.13586000000000001</v>
      </c>
      <c r="P226" s="167">
        <f t="shared" si="90"/>
        <v>0.13700000000000001</v>
      </c>
      <c r="Q226" s="167">
        <f t="shared" si="90"/>
        <v>0.13815</v>
      </c>
      <c r="R226" s="167">
        <f t="shared" si="90"/>
        <v>0.13930999999999999</v>
      </c>
      <c r="S226" s="167">
        <f t="shared" si="90"/>
        <v>0.14047999999999999</v>
      </c>
      <c r="T226" s="167">
        <f t="shared" si="90"/>
        <v>0.14166000000000001</v>
      </c>
      <c r="U226" s="167">
        <f t="shared" si="90"/>
        <v>0.14285</v>
      </c>
      <c r="V226" s="167">
        <f t="shared" si="90"/>
        <v>0.14405000000000001</v>
      </c>
      <c r="W226" s="167">
        <f t="shared" si="90"/>
        <v>0.14505999999999999</v>
      </c>
      <c r="X226" s="167">
        <f t="shared" si="90"/>
        <v>0.14607999999999999</v>
      </c>
      <c r="Y226" s="167">
        <f t="shared" si="90"/>
        <v>0.14710000000000001</v>
      </c>
      <c r="Z226" s="167">
        <f t="shared" si="90"/>
        <v>0.14813000000000001</v>
      </c>
      <c r="AA226" s="167">
        <f t="shared" si="90"/>
        <v>0.14917</v>
      </c>
      <c r="AB226" s="167">
        <f t="shared" si="90"/>
        <v>0.15021000000000001</v>
      </c>
      <c r="AC226" s="167">
        <f t="shared" si="90"/>
        <v>0.15126000000000001</v>
      </c>
      <c r="AD226" s="167">
        <f t="shared" si="90"/>
        <v>0.15232000000000001</v>
      </c>
      <c r="AE226" s="167">
        <f t="shared" si="90"/>
        <v>0.15339</v>
      </c>
      <c r="AF226" s="167">
        <f t="shared" si="90"/>
        <v>0.15445999999999999</v>
      </c>
      <c r="AG226" s="167">
        <f t="shared" si="90"/>
        <v>0.15587000000000001</v>
      </c>
      <c r="AH226" s="167">
        <f t="shared" si="90"/>
        <v>0.15729000000000001</v>
      </c>
      <c r="AI226" s="167">
        <f t="shared" si="90"/>
        <v>0.15872</v>
      </c>
      <c r="AJ226" s="167">
        <f t="shared" si="90"/>
        <v>0.16016</v>
      </c>
      <c r="AK226" s="167">
        <f t="shared" si="90"/>
        <v>0.16162000000000001</v>
      </c>
      <c r="AL226" s="167">
        <f t="shared" si="90"/>
        <v>0.16309000000000001</v>
      </c>
      <c r="AM226" s="167">
        <f t="shared" si="90"/>
        <v>0.16456999999999999</v>
      </c>
      <c r="AN226" s="167">
        <f t="shared" si="90"/>
        <v>0.16607</v>
      </c>
      <c r="AO226" s="167">
        <f t="shared" si="90"/>
        <v>0.16758000000000001</v>
      </c>
      <c r="AP226" s="167">
        <f t="shared" si="90"/>
        <v>0.1691</v>
      </c>
      <c r="AQ226" s="169">
        <f t="shared" si="85"/>
        <v>5.7653900000000018</v>
      </c>
    </row>
    <row r="227" spans="2:43" x14ac:dyDescent="0.2">
      <c r="B227" s="102" t="s">
        <v>273</v>
      </c>
      <c r="C227" s="167">
        <f>0.73*0.01</f>
        <v>7.3000000000000001E-3</v>
      </c>
      <c r="D227" s="167">
        <f>ROUND(C227*(1+(0.7*D39)),5)</f>
        <v>7.4999999999999997E-3</v>
      </c>
      <c r="E227" s="167">
        <f t="shared" ref="E227:AP227" si="91">ROUND(D227*(1+(0.7*E39)),5)</f>
        <v>7.6299999999999996E-3</v>
      </c>
      <c r="F227" s="167">
        <f t="shared" si="91"/>
        <v>7.6699999999999997E-3</v>
      </c>
      <c r="G227" s="167">
        <f t="shared" si="91"/>
        <v>7.7600000000000004E-3</v>
      </c>
      <c r="H227" s="167">
        <f t="shared" si="91"/>
        <v>7.8499999999999993E-3</v>
      </c>
      <c r="I227" s="167">
        <f t="shared" si="91"/>
        <v>7.9399999999999991E-3</v>
      </c>
      <c r="J227" s="167">
        <f t="shared" si="91"/>
        <v>8.0300000000000007E-3</v>
      </c>
      <c r="K227" s="167">
        <f t="shared" si="91"/>
        <v>8.1300000000000001E-3</v>
      </c>
      <c r="L227" s="167">
        <f t="shared" si="91"/>
        <v>8.2299999999999995E-3</v>
      </c>
      <c r="M227" s="167">
        <f t="shared" si="91"/>
        <v>8.3000000000000001E-3</v>
      </c>
      <c r="N227" s="167">
        <f t="shared" si="91"/>
        <v>8.3700000000000007E-3</v>
      </c>
      <c r="O227" s="167">
        <f t="shared" si="91"/>
        <v>8.4399999999999996E-3</v>
      </c>
      <c r="P227" s="167">
        <f t="shared" si="91"/>
        <v>8.5100000000000002E-3</v>
      </c>
      <c r="Q227" s="167">
        <f t="shared" si="91"/>
        <v>8.5800000000000008E-3</v>
      </c>
      <c r="R227" s="167">
        <f t="shared" si="91"/>
        <v>8.6499999999999997E-3</v>
      </c>
      <c r="S227" s="167">
        <f t="shared" si="91"/>
        <v>8.7200000000000003E-3</v>
      </c>
      <c r="T227" s="167">
        <f t="shared" si="91"/>
        <v>8.7899999999999992E-3</v>
      </c>
      <c r="U227" s="167">
        <f t="shared" si="91"/>
        <v>8.8599999999999998E-3</v>
      </c>
      <c r="V227" s="167">
        <f t="shared" si="91"/>
        <v>8.9300000000000004E-3</v>
      </c>
      <c r="W227" s="167">
        <f t="shared" si="91"/>
        <v>8.9899999999999997E-3</v>
      </c>
      <c r="X227" s="167">
        <f t="shared" si="91"/>
        <v>9.0500000000000008E-3</v>
      </c>
      <c r="Y227" s="167">
        <f t="shared" si="91"/>
        <v>9.11E-3</v>
      </c>
      <c r="Z227" s="167">
        <f t="shared" si="91"/>
        <v>9.1699999999999993E-3</v>
      </c>
      <c r="AA227" s="167">
        <f t="shared" si="91"/>
        <v>9.2300000000000004E-3</v>
      </c>
      <c r="AB227" s="167">
        <f t="shared" si="91"/>
        <v>9.2899999999999996E-3</v>
      </c>
      <c r="AC227" s="167">
        <f t="shared" si="91"/>
        <v>9.3600000000000003E-3</v>
      </c>
      <c r="AD227" s="167">
        <f t="shared" si="91"/>
        <v>9.4299999999999991E-3</v>
      </c>
      <c r="AE227" s="167">
        <f t="shared" si="91"/>
        <v>9.4999999999999998E-3</v>
      </c>
      <c r="AF227" s="167">
        <f t="shared" si="91"/>
        <v>9.5700000000000004E-3</v>
      </c>
      <c r="AG227" s="167">
        <f t="shared" si="91"/>
        <v>9.6600000000000002E-3</v>
      </c>
      <c r="AH227" s="167">
        <f t="shared" si="91"/>
        <v>9.75E-3</v>
      </c>
      <c r="AI227" s="167">
        <f t="shared" si="91"/>
        <v>9.8399999999999998E-3</v>
      </c>
      <c r="AJ227" s="167">
        <f t="shared" si="91"/>
        <v>9.9299999999999996E-3</v>
      </c>
      <c r="AK227" s="167">
        <f t="shared" si="91"/>
        <v>1.0019999999999999E-2</v>
      </c>
      <c r="AL227" s="167">
        <f t="shared" si="91"/>
        <v>1.0109999999999999E-2</v>
      </c>
      <c r="AM227" s="167">
        <f t="shared" si="91"/>
        <v>1.0200000000000001E-2</v>
      </c>
      <c r="AN227" s="167">
        <f t="shared" si="91"/>
        <v>1.0290000000000001E-2</v>
      </c>
      <c r="AO227" s="167">
        <f t="shared" si="91"/>
        <v>1.038E-2</v>
      </c>
      <c r="AP227" s="167">
        <f t="shared" si="91"/>
        <v>1.047E-2</v>
      </c>
      <c r="AQ227" s="169">
        <f t="shared" si="85"/>
        <v>0.35754000000000002</v>
      </c>
    </row>
    <row r="228" spans="2:43" x14ac:dyDescent="0.2">
      <c r="B228" s="102" t="s">
        <v>278</v>
      </c>
      <c r="C228" s="167">
        <f>0.09*0.01</f>
        <v>8.9999999999999998E-4</v>
      </c>
      <c r="D228" s="167">
        <f>ROUND(C228*(1+(0.7*D39)),5)</f>
        <v>9.2000000000000003E-4</v>
      </c>
      <c r="E228" s="167">
        <f t="shared" ref="E228:AP228" si="92">ROUND(D228*(1+(0.7*E39)),5)</f>
        <v>9.3999999999999997E-4</v>
      </c>
      <c r="F228" s="167">
        <f t="shared" si="92"/>
        <v>9.3999999999999997E-4</v>
      </c>
      <c r="G228" s="167">
        <f t="shared" si="92"/>
        <v>9.5E-4</v>
      </c>
      <c r="H228" s="167">
        <f t="shared" si="92"/>
        <v>9.6000000000000002E-4</v>
      </c>
      <c r="I228" s="167">
        <f t="shared" si="92"/>
        <v>9.7000000000000005E-4</v>
      </c>
      <c r="J228" s="167">
        <f t="shared" si="92"/>
        <v>9.7999999999999997E-4</v>
      </c>
      <c r="K228" s="167">
        <f t="shared" si="92"/>
        <v>9.8999999999999999E-4</v>
      </c>
      <c r="L228" s="167">
        <f t="shared" si="92"/>
        <v>1E-3</v>
      </c>
      <c r="M228" s="167">
        <f t="shared" si="92"/>
        <v>1.01E-3</v>
      </c>
      <c r="N228" s="167">
        <f t="shared" si="92"/>
        <v>1.0200000000000001E-3</v>
      </c>
      <c r="O228" s="167">
        <f t="shared" si="92"/>
        <v>1.0300000000000001E-3</v>
      </c>
      <c r="P228" s="167">
        <f t="shared" si="92"/>
        <v>1.0399999999999999E-3</v>
      </c>
      <c r="Q228" s="167">
        <f t="shared" si="92"/>
        <v>1.0499999999999999E-3</v>
      </c>
      <c r="R228" s="167">
        <f t="shared" si="92"/>
        <v>1.06E-3</v>
      </c>
      <c r="S228" s="167">
        <f t="shared" si="92"/>
        <v>1.07E-3</v>
      </c>
      <c r="T228" s="167">
        <f t="shared" si="92"/>
        <v>1.08E-3</v>
      </c>
      <c r="U228" s="167">
        <f t="shared" si="92"/>
        <v>1.09E-3</v>
      </c>
      <c r="V228" s="167">
        <f t="shared" si="92"/>
        <v>1.1000000000000001E-3</v>
      </c>
      <c r="W228" s="167">
        <f t="shared" si="92"/>
        <v>1.1100000000000001E-3</v>
      </c>
      <c r="X228" s="167">
        <f t="shared" si="92"/>
        <v>1.1199999999999999E-3</v>
      </c>
      <c r="Y228" s="167">
        <f t="shared" si="92"/>
        <v>1.1299999999999999E-3</v>
      </c>
      <c r="Z228" s="167">
        <f t="shared" si="92"/>
        <v>1.14E-3</v>
      </c>
      <c r="AA228" s="167">
        <f t="shared" si="92"/>
        <v>1.15E-3</v>
      </c>
      <c r="AB228" s="167">
        <f t="shared" si="92"/>
        <v>1.16E-3</v>
      </c>
      <c r="AC228" s="167">
        <f t="shared" si="92"/>
        <v>1.17E-3</v>
      </c>
      <c r="AD228" s="167">
        <f t="shared" si="92"/>
        <v>1.1800000000000001E-3</v>
      </c>
      <c r="AE228" s="167">
        <f t="shared" si="92"/>
        <v>1.1900000000000001E-3</v>
      </c>
      <c r="AF228" s="167">
        <f t="shared" si="92"/>
        <v>1.1999999999999999E-3</v>
      </c>
      <c r="AG228" s="167">
        <f t="shared" si="92"/>
        <v>1.2099999999999999E-3</v>
      </c>
      <c r="AH228" s="167">
        <f t="shared" si="92"/>
        <v>1.2199999999999999E-3</v>
      </c>
      <c r="AI228" s="167">
        <f t="shared" si="92"/>
        <v>1.23E-3</v>
      </c>
      <c r="AJ228" s="167">
        <f t="shared" si="92"/>
        <v>1.24E-3</v>
      </c>
      <c r="AK228" s="167">
        <f t="shared" si="92"/>
        <v>1.25E-3</v>
      </c>
      <c r="AL228" s="167">
        <f t="shared" si="92"/>
        <v>1.2600000000000001E-3</v>
      </c>
      <c r="AM228" s="167">
        <f t="shared" si="92"/>
        <v>1.2700000000000001E-3</v>
      </c>
      <c r="AN228" s="167">
        <f t="shared" si="92"/>
        <v>1.2800000000000001E-3</v>
      </c>
      <c r="AO228" s="167">
        <f t="shared" si="92"/>
        <v>1.2899999999999999E-3</v>
      </c>
      <c r="AP228" s="167">
        <f t="shared" si="92"/>
        <v>1.2999999999999999E-3</v>
      </c>
      <c r="AQ228" s="169">
        <f t="shared" si="85"/>
        <v>4.420000000000001E-2</v>
      </c>
    </row>
    <row r="229" spans="2:43" x14ac:dyDescent="0.2">
      <c r="B229" s="102" t="s">
        <v>269</v>
      </c>
      <c r="C229" s="167">
        <f>16.46*0.01</f>
        <v>0.16460000000000002</v>
      </c>
      <c r="D229" s="167">
        <f>ROUND(C229*(1+(0.7*D39)),5)</f>
        <v>0.16908999999999999</v>
      </c>
      <c r="E229" s="167">
        <f t="shared" ref="E229:AP229" si="93">ROUND(D229*(1+(0.7*E39)),5)</f>
        <v>0.17205000000000001</v>
      </c>
      <c r="F229" s="167">
        <f t="shared" si="93"/>
        <v>0.17288999999999999</v>
      </c>
      <c r="G229" s="167">
        <f t="shared" si="93"/>
        <v>0.17494999999999999</v>
      </c>
      <c r="H229" s="167">
        <f t="shared" si="93"/>
        <v>0.17702999999999999</v>
      </c>
      <c r="I229" s="167">
        <f t="shared" si="93"/>
        <v>0.17913999999999999</v>
      </c>
      <c r="J229" s="167">
        <f t="shared" si="93"/>
        <v>0.18126999999999999</v>
      </c>
      <c r="K229" s="167">
        <f t="shared" si="93"/>
        <v>0.18343000000000001</v>
      </c>
      <c r="L229" s="167">
        <f t="shared" si="93"/>
        <v>0.18561</v>
      </c>
      <c r="M229" s="167">
        <f t="shared" si="93"/>
        <v>0.18717</v>
      </c>
      <c r="N229" s="167">
        <f t="shared" si="93"/>
        <v>0.18873999999999999</v>
      </c>
      <c r="O229" s="167">
        <f t="shared" si="93"/>
        <v>0.19033</v>
      </c>
      <c r="P229" s="167">
        <f t="shared" si="93"/>
        <v>0.19192999999999999</v>
      </c>
      <c r="Q229" s="167">
        <f t="shared" si="93"/>
        <v>0.19353999999999999</v>
      </c>
      <c r="R229" s="167">
        <f t="shared" si="93"/>
        <v>0.19517000000000001</v>
      </c>
      <c r="S229" s="167">
        <f t="shared" si="93"/>
        <v>0.19681000000000001</v>
      </c>
      <c r="T229" s="167">
        <f t="shared" si="93"/>
        <v>0.19846</v>
      </c>
      <c r="U229" s="167">
        <f t="shared" si="93"/>
        <v>0.20013</v>
      </c>
      <c r="V229" s="167">
        <f t="shared" si="93"/>
        <v>0.20180999999999999</v>
      </c>
      <c r="W229" s="167">
        <f t="shared" si="93"/>
        <v>0.20322000000000001</v>
      </c>
      <c r="X229" s="167">
        <f t="shared" si="93"/>
        <v>0.20463999999999999</v>
      </c>
      <c r="Y229" s="167">
        <f t="shared" si="93"/>
        <v>0.20607</v>
      </c>
      <c r="Z229" s="167">
        <f t="shared" si="93"/>
        <v>0.20751</v>
      </c>
      <c r="AA229" s="167">
        <f t="shared" si="93"/>
        <v>0.20896000000000001</v>
      </c>
      <c r="AB229" s="167">
        <f t="shared" si="93"/>
        <v>0.21042</v>
      </c>
      <c r="AC229" s="167">
        <f t="shared" si="93"/>
        <v>0.21189</v>
      </c>
      <c r="AD229" s="167">
        <f t="shared" si="93"/>
        <v>0.21337</v>
      </c>
      <c r="AE229" s="167">
        <f t="shared" si="93"/>
        <v>0.21486</v>
      </c>
      <c r="AF229" s="167">
        <f t="shared" si="93"/>
        <v>0.21636</v>
      </c>
      <c r="AG229" s="167">
        <f t="shared" si="93"/>
        <v>0.21833</v>
      </c>
      <c r="AH229" s="167">
        <f t="shared" si="93"/>
        <v>0.22031999999999999</v>
      </c>
      <c r="AI229" s="167">
        <f t="shared" si="93"/>
        <v>0.22231999999999999</v>
      </c>
      <c r="AJ229" s="167">
        <f t="shared" si="93"/>
        <v>0.22434000000000001</v>
      </c>
      <c r="AK229" s="167">
        <f t="shared" si="93"/>
        <v>0.22638</v>
      </c>
      <c r="AL229" s="167">
        <f t="shared" si="93"/>
        <v>0.22844</v>
      </c>
      <c r="AM229" s="167">
        <f t="shared" si="93"/>
        <v>0.23052</v>
      </c>
      <c r="AN229" s="167">
        <f t="shared" si="93"/>
        <v>0.23261999999999999</v>
      </c>
      <c r="AO229" s="167">
        <f t="shared" si="93"/>
        <v>0.23474</v>
      </c>
      <c r="AP229" s="167">
        <f t="shared" si="93"/>
        <v>0.23688000000000001</v>
      </c>
      <c r="AQ229" s="169">
        <f t="shared" si="85"/>
        <v>8.0763400000000019</v>
      </c>
    </row>
    <row r="230" spans="2:43" x14ac:dyDescent="0.2">
      <c r="B230" s="102" t="s">
        <v>274</v>
      </c>
      <c r="C230" s="167">
        <f>1.02*0.01</f>
        <v>1.0200000000000001E-2</v>
      </c>
      <c r="D230" s="167">
        <f>ROUND(C230*(1+(0.7*D39)),5)</f>
        <v>1.048E-2</v>
      </c>
      <c r="E230" s="167">
        <f t="shared" ref="E230:AP230" si="94">ROUND(D230*(1+(0.7*E39)),5)</f>
        <v>1.0659999999999999E-2</v>
      </c>
      <c r="F230" s="167">
        <f t="shared" si="94"/>
        <v>1.0710000000000001E-2</v>
      </c>
      <c r="G230" s="167">
        <f t="shared" si="94"/>
        <v>1.0840000000000001E-2</v>
      </c>
      <c r="H230" s="167">
        <f t="shared" si="94"/>
        <v>1.0970000000000001E-2</v>
      </c>
      <c r="I230" s="167">
        <f t="shared" si="94"/>
        <v>1.11E-2</v>
      </c>
      <c r="J230" s="167">
        <f t="shared" si="94"/>
        <v>1.123E-2</v>
      </c>
      <c r="K230" s="167">
        <f t="shared" si="94"/>
        <v>1.136E-2</v>
      </c>
      <c r="L230" s="167">
        <f t="shared" si="94"/>
        <v>1.15E-2</v>
      </c>
      <c r="M230" s="167">
        <f t="shared" si="94"/>
        <v>1.1599999999999999E-2</v>
      </c>
      <c r="N230" s="167">
        <f t="shared" si="94"/>
        <v>1.17E-2</v>
      </c>
      <c r="O230" s="167">
        <f t="shared" si="94"/>
        <v>1.18E-2</v>
      </c>
      <c r="P230" s="167">
        <f t="shared" si="94"/>
        <v>1.1900000000000001E-2</v>
      </c>
      <c r="Q230" s="167">
        <f t="shared" si="94"/>
        <v>1.2E-2</v>
      </c>
      <c r="R230" s="167">
        <f t="shared" si="94"/>
        <v>1.21E-2</v>
      </c>
      <c r="S230" s="167">
        <f t="shared" si="94"/>
        <v>1.2200000000000001E-2</v>
      </c>
      <c r="T230" s="167">
        <f t="shared" si="94"/>
        <v>1.23E-2</v>
      </c>
      <c r="U230" s="167">
        <f t="shared" si="94"/>
        <v>1.24E-2</v>
      </c>
      <c r="V230" s="167">
        <f t="shared" si="94"/>
        <v>1.2500000000000001E-2</v>
      </c>
      <c r="W230" s="167">
        <f t="shared" si="94"/>
        <v>1.259E-2</v>
      </c>
      <c r="X230" s="167">
        <f t="shared" si="94"/>
        <v>1.268E-2</v>
      </c>
      <c r="Y230" s="167">
        <f t="shared" si="94"/>
        <v>1.277E-2</v>
      </c>
      <c r="Z230" s="167">
        <f t="shared" si="94"/>
        <v>1.286E-2</v>
      </c>
      <c r="AA230" s="167">
        <f t="shared" si="94"/>
        <v>1.295E-2</v>
      </c>
      <c r="AB230" s="167">
        <f t="shared" si="94"/>
        <v>1.304E-2</v>
      </c>
      <c r="AC230" s="167">
        <f t="shared" si="94"/>
        <v>1.3129999999999999E-2</v>
      </c>
      <c r="AD230" s="167">
        <f t="shared" si="94"/>
        <v>1.3220000000000001E-2</v>
      </c>
      <c r="AE230" s="167">
        <f t="shared" si="94"/>
        <v>1.3310000000000001E-2</v>
      </c>
      <c r="AF230" s="167">
        <f t="shared" si="94"/>
        <v>1.34E-2</v>
      </c>
      <c r="AG230" s="167">
        <f t="shared" si="94"/>
        <v>1.3520000000000001E-2</v>
      </c>
      <c r="AH230" s="167">
        <f t="shared" si="94"/>
        <v>1.3639999999999999E-2</v>
      </c>
      <c r="AI230" s="167">
        <f t="shared" si="94"/>
        <v>1.376E-2</v>
      </c>
      <c r="AJ230" s="167">
        <f t="shared" si="94"/>
        <v>1.389E-2</v>
      </c>
      <c r="AK230" s="167">
        <f t="shared" si="94"/>
        <v>1.4019999999999999E-2</v>
      </c>
      <c r="AL230" s="167">
        <f t="shared" si="94"/>
        <v>1.4149999999999999E-2</v>
      </c>
      <c r="AM230" s="167">
        <f t="shared" si="94"/>
        <v>1.4279999999999999E-2</v>
      </c>
      <c r="AN230" s="167">
        <f t="shared" si="94"/>
        <v>1.4409999999999999E-2</v>
      </c>
      <c r="AO230" s="167">
        <f t="shared" si="94"/>
        <v>1.4540000000000001E-2</v>
      </c>
      <c r="AP230" s="167">
        <f t="shared" si="94"/>
        <v>1.4670000000000001E-2</v>
      </c>
      <c r="AQ230" s="169">
        <f t="shared" si="85"/>
        <v>0.50037999999999994</v>
      </c>
    </row>
    <row r="231" spans="2:43" x14ac:dyDescent="0.2">
      <c r="B231" s="102" t="s">
        <v>279</v>
      </c>
      <c r="C231" s="167">
        <f>0.13*0.01</f>
        <v>1.3000000000000002E-3</v>
      </c>
      <c r="D231" s="167">
        <f>ROUND(C231*(1+(0.7*D39)),5)</f>
        <v>1.34E-3</v>
      </c>
      <c r="E231" s="167">
        <f t="shared" ref="E231:AP231" si="95">ROUND(D231*(1+(0.7*E39)),5)</f>
        <v>1.3600000000000001E-3</v>
      </c>
      <c r="F231" s="167">
        <f t="shared" si="95"/>
        <v>1.3699999999999999E-3</v>
      </c>
      <c r="G231" s="167">
        <f t="shared" si="95"/>
        <v>1.39E-3</v>
      </c>
      <c r="H231" s="167">
        <f t="shared" si="95"/>
        <v>1.41E-3</v>
      </c>
      <c r="I231" s="167">
        <f t="shared" si="95"/>
        <v>1.4300000000000001E-3</v>
      </c>
      <c r="J231" s="167">
        <f t="shared" si="95"/>
        <v>1.4499999999999999E-3</v>
      </c>
      <c r="K231" s="167">
        <f t="shared" si="95"/>
        <v>1.47E-3</v>
      </c>
      <c r="L231" s="167">
        <f t="shared" si="95"/>
        <v>1.49E-3</v>
      </c>
      <c r="M231" s="167">
        <f t="shared" si="95"/>
        <v>1.5E-3</v>
      </c>
      <c r="N231" s="167">
        <f t="shared" si="95"/>
        <v>1.5100000000000001E-3</v>
      </c>
      <c r="O231" s="167">
        <f t="shared" si="95"/>
        <v>1.5200000000000001E-3</v>
      </c>
      <c r="P231" s="167">
        <f t="shared" si="95"/>
        <v>1.5299999999999999E-3</v>
      </c>
      <c r="Q231" s="167">
        <f t="shared" si="95"/>
        <v>1.5399999999999999E-3</v>
      </c>
      <c r="R231" s="167">
        <f t="shared" si="95"/>
        <v>1.5499999999999999E-3</v>
      </c>
      <c r="S231" s="167">
        <f t="shared" si="95"/>
        <v>1.56E-3</v>
      </c>
      <c r="T231" s="167">
        <f t="shared" si="95"/>
        <v>1.57E-3</v>
      </c>
      <c r="U231" s="167">
        <f t="shared" si="95"/>
        <v>1.58E-3</v>
      </c>
      <c r="V231" s="167">
        <f t="shared" si="95"/>
        <v>1.5900000000000001E-3</v>
      </c>
      <c r="W231" s="167">
        <f t="shared" si="95"/>
        <v>1.6000000000000001E-3</v>
      </c>
      <c r="X231" s="167">
        <f t="shared" si="95"/>
        <v>1.6100000000000001E-3</v>
      </c>
      <c r="Y231" s="167">
        <f t="shared" si="95"/>
        <v>1.6199999999999999E-3</v>
      </c>
      <c r="Z231" s="167">
        <f t="shared" si="95"/>
        <v>1.6299999999999999E-3</v>
      </c>
      <c r="AA231" s="167">
        <f t="shared" si="95"/>
        <v>1.64E-3</v>
      </c>
      <c r="AB231" s="167">
        <f t="shared" si="95"/>
        <v>1.65E-3</v>
      </c>
      <c r="AC231" s="167">
        <f t="shared" si="95"/>
        <v>1.66E-3</v>
      </c>
      <c r="AD231" s="167">
        <f t="shared" si="95"/>
        <v>1.67E-3</v>
      </c>
      <c r="AE231" s="167">
        <f t="shared" si="95"/>
        <v>1.6800000000000001E-3</v>
      </c>
      <c r="AF231" s="167">
        <f t="shared" si="95"/>
        <v>1.6900000000000001E-3</v>
      </c>
      <c r="AG231" s="167">
        <f t="shared" si="95"/>
        <v>1.7099999999999999E-3</v>
      </c>
      <c r="AH231" s="167">
        <f t="shared" si="95"/>
        <v>1.73E-3</v>
      </c>
      <c r="AI231" s="167">
        <f t="shared" si="95"/>
        <v>1.75E-3</v>
      </c>
      <c r="AJ231" s="167">
        <f t="shared" si="95"/>
        <v>1.7700000000000001E-3</v>
      </c>
      <c r="AK231" s="167">
        <f t="shared" si="95"/>
        <v>1.7899999999999999E-3</v>
      </c>
      <c r="AL231" s="167">
        <f t="shared" si="95"/>
        <v>1.81E-3</v>
      </c>
      <c r="AM231" s="167">
        <f t="shared" si="95"/>
        <v>1.83E-3</v>
      </c>
      <c r="AN231" s="167">
        <f t="shared" si="95"/>
        <v>1.8500000000000001E-3</v>
      </c>
      <c r="AO231" s="167">
        <f t="shared" si="95"/>
        <v>1.8699999999999999E-3</v>
      </c>
      <c r="AP231" s="167">
        <f t="shared" si="95"/>
        <v>1.89E-3</v>
      </c>
      <c r="AQ231" s="169">
        <f t="shared" si="85"/>
        <v>6.3909999999999995E-2</v>
      </c>
    </row>
    <row r="232" spans="2:43" x14ac:dyDescent="0.2">
      <c r="B232" s="102" t="s">
        <v>270</v>
      </c>
      <c r="C232" s="167">
        <f>12.61*0.01</f>
        <v>0.12609999999999999</v>
      </c>
      <c r="D232" s="167">
        <f>ROUND(C232*(1+(0.7*D39)),5)</f>
        <v>0.12953999999999999</v>
      </c>
      <c r="E232" s="167">
        <f t="shared" ref="E232:AP232" si="96">ROUND(D232*(1+(0.7*E39)),5)</f>
        <v>0.13181000000000001</v>
      </c>
      <c r="F232" s="167">
        <f t="shared" si="96"/>
        <v>0.13245999999999999</v>
      </c>
      <c r="G232" s="167">
        <f t="shared" si="96"/>
        <v>0.13403999999999999</v>
      </c>
      <c r="H232" s="167">
        <f t="shared" si="96"/>
        <v>0.13564000000000001</v>
      </c>
      <c r="I232" s="167">
        <f t="shared" si="96"/>
        <v>0.13725000000000001</v>
      </c>
      <c r="J232" s="167">
        <f t="shared" si="96"/>
        <v>0.13888</v>
      </c>
      <c r="K232" s="167">
        <f t="shared" si="96"/>
        <v>0.14052999999999999</v>
      </c>
      <c r="L232" s="167">
        <f t="shared" si="96"/>
        <v>0.14219999999999999</v>
      </c>
      <c r="M232" s="167">
        <f t="shared" si="96"/>
        <v>0.14338999999999999</v>
      </c>
      <c r="N232" s="167">
        <f t="shared" si="96"/>
        <v>0.14459</v>
      </c>
      <c r="O232" s="167">
        <f t="shared" si="96"/>
        <v>0.14580000000000001</v>
      </c>
      <c r="P232" s="167">
        <f t="shared" si="96"/>
        <v>0.14702000000000001</v>
      </c>
      <c r="Q232" s="167">
        <f t="shared" si="96"/>
        <v>0.14824999999999999</v>
      </c>
      <c r="R232" s="167">
        <f t="shared" si="96"/>
        <v>0.14949999999999999</v>
      </c>
      <c r="S232" s="167">
        <f t="shared" si="96"/>
        <v>0.15076000000000001</v>
      </c>
      <c r="T232" s="167">
        <f t="shared" si="96"/>
        <v>0.15203</v>
      </c>
      <c r="U232" s="167">
        <f t="shared" si="96"/>
        <v>0.15331</v>
      </c>
      <c r="V232" s="167">
        <f t="shared" si="96"/>
        <v>0.15459999999999999</v>
      </c>
      <c r="W232" s="167">
        <f t="shared" si="96"/>
        <v>0.15568000000000001</v>
      </c>
      <c r="X232" s="167">
        <f t="shared" si="96"/>
        <v>0.15676999999999999</v>
      </c>
      <c r="Y232" s="167">
        <f t="shared" si="96"/>
        <v>0.15787000000000001</v>
      </c>
      <c r="Z232" s="167">
        <f t="shared" si="96"/>
        <v>0.15898000000000001</v>
      </c>
      <c r="AA232" s="167">
        <f t="shared" si="96"/>
        <v>0.16009000000000001</v>
      </c>
      <c r="AB232" s="167">
        <f t="shared" si="96"/>
        <v>0.16120999999999999</v>
      </c>
      <c r="AC232" s="167">
        <f t="shared" si="96"/>
        <v>0.16234000000000001</v>
      </c>
      <c r="AD232" s="167">
        <f t="shared" si="96"/>
        <v>0.16347999999999999</v>
      </c>
      <c r="AE232" s="167">
        <f t="shared" si="96"/>
        <v>0.16461999999999999</v>
      </c>
      <c r="AF232" s="167">
        <f t="shared" si="96"/>
        <v>0.16577</v>
      </c>
      <c r="AG232" s="167">
        <f t="shared" si="96"/>
        <v>0.16728000000000001</v>
      </c>
      <c r="AH232" s="167">
        <f t="shared" si="96"/>
        <v>0.16880000000000001</v>
      </c>
      <c r="AI232" s="167">
        <f t="shared" si="96"/>
        <v>0.17033999999999999</v>
      </c>
      <c r="AJ232" s="167">
        <f t="shared" si="96"/>
        <v>0.17188999999999999</v>
      </c>
      <c r="AK232" s="167">
        <f t="shared" si="96"/>
        <v>0.17344999999999999</v>
      </c>
      <c r="AL232" s="167">
        <f t="shared" si="96"/>
        <v>0.17502999999999999</v>
      </c>
      <c r="AM232" s="167">
        <f t="shared" si="96"/>
        <v>0.17662</v>
      </c>
      <c r="AN232" s="167">
        <f t="shared" si="96"/>
        <v>0.17823</v>
      </c>
      <c r="AO232" s="167">
        <f t="shared" si="96"/>
        <v>0.17985000000000001</v>
      </c>
      <c r="AP232" s="167">
        <f t="shared" si="96"/>
        <v>0.18149000000000001</v>
      </c>
      <c r="AQ232" s="169">
        <f t="shared" si="85"/>
        <v>6.1874899999999995</v>
      </c>
    </row>
    <row r="233" spans="2:43" x14ac:dyDescent="0.2">
      <c r="B233" s="102" t="s">
        <v>275</v>
      </c>
      <c r="C233" s="167">
        <f>0.78*0.01</f>
        <v>7.8000000000000005E-3</v>
      </c>
      <c r="D233" s="167">
        <f>ROUND(C233*(1+(0.7*D39)),5)</f>
        <v>8.0099999999999998E-3</v>
      </c>
      <c r="E233" s="167">
        <f t="shared" ref="E233:AP233" si="97">ROUND(D233*(1+(0.7*E39)),5)</f>
        <v>8.1499999999999993E-3</v>
      </c>
      <c r="F233" s="167">
        <f t="shared" si="97"/>
        <v>8.1899999999999994E-3</v>
      </c>
      <c r="G233" s="167">
        <f t="shared" si="97"/>
        <v>8.2900000000000005E-3</v>
      </c>
      <c r="H233" s="167">
        <f t="shared" si="97"/>
        <v>8.3899999999999999E-3</v>
      </c>
      <c r="I233" s="167">
        <f t="shared" si="97"/>
        <v>8.4899999999999993E-3</v>
      </c>
      <c r="J233" s="167">
        <f t="shared" si="97"/>
        <v>8.5900000000000004E-3</v>
      </c>
      <c r="K233" s="167">
        <f t="shared" si="97"/>
        <v>8.6899999999999998E-3</v>
      </c>
      <c r="L233" s="167">
        <f t="shared" si="97"/>
        <v>8.7899999999999992E-3</v>
      </c>
      <c r="M233" s="167">
        <f t="shared" si="97"/>
        <v>8.8599999999999998E-3</v>
      </c>
      <c r="N233" s="167">
        <f t="shared" si="97"/>
        <v>8.9300000000000004E-3</v>
      </c>
      <c r="O233" s="167">
        <f t="shared" si="97"/>
        <v>9.0100000000000006E-3</v>
      </c>
      <c r="P233" s="167">
        <f t="shared" si="97"/>
        <v>9.0900000000000009E-3</v>
      </c>
      <c r="Q233" s="167">
        <f t="shared" si="97"/>
        <v>9.1699999999999993E-3</v>
      </c>
      <c r="R233" s="167">
        <f t="shared" si="97"/>
        <v>9.2499999999999995E-3</v>
      </c>
      <c r="S233" s="167">
        <f t="shared" si="97"/>
        <v>9.3299999999999998E-3</v>
      </c>
      <c r="T233" s="167">
        <f t="shared" si="97"/>
        <v>9.41E-3</v>
      </c>
      <c r="U233" s="167">
        <f t="shared" si="97"/>
        <v>9.4900000000000002E-3</v>
      </c>
      <c r="V233" s="167">
        <f t="shared" si="97"/>
        <v>9.5700000000000004E-3</v>
      </c>
      <c r="W233" s="167">
        <f t="shared" si="97"/>
        <v>9.6399999999999993E-3</v>
      </c>
      <c r="X233" s="167">
        <f t="shared" si="97"/>
        <v>9.7099999999999999E-3</v>
      </c>
      <c r="Y233" s="167">
        <f t="shared" si="97"/>
        <v>9.7800000000000005E-3</v>
      </c>
      <c r="Z233" s="167">
        <f t="shared" si="97"/>
        <v>9.8499999999999994E-3</v>
      </c>
      <c r="AA233" s="167">
        <f t="shared" si="97"/>
        <v>9.92E-3</v>
      </c>
      <c r="AB233" s="167">
        <f t="shared" si="97"/>
        <v>9.9900000000000006E-3</v>
      </c>
      <c r="AC233" s="167">
        <f t="shared" si="97"/>
        <v>1.0059999999999999E-2</v>
      </c>
      <c r="AD233" s="167">
        <f t="shared" si="97"/>
        <v>1.013E-2</v>
      </c>
      <c r="AE233" s="167">
        <f t="shared" si="97"/>
        <v>1.0200000000000001E-2</v>
      </c>
      <c r="AF233" s="167">
        <f t="shared" si="97"/>
        <v>1.027E-2</v>
      </c>
      <c r="AG233" s="167">
        <f t="shared" si="97"/>
        <v>1.0359999999999999E-2</v>
      </c>
      <c r="AH233" s="167">
        <f t="shared" si="97"/>
        <v>1.0449999999999999E-2</v>
      </c>
      <c r="AI233" s="167">
        <f t="shared" si="97"/>
        <v>1.055E-2</v>
      </c>
      <c r="AJ233" s="167">
        <f t="shared" si="97"/>
        <v>1.065E-2</v>
      </c>
      <c r="AK233" s="167">
        <f t="shared" si="97"/>
        <v>1.0749999999999999E-2</v>
      </c>
      <c r="AL233" s="167">
        <f t="shared" si="97"/>
        <v>1.085E-2</v>
      </c>
      <c r="AM233" s="167">
        <f t="shared" si="97"/>
        <v>1.095E-2</v>
      </c>
      <c r="AN233" s="167">
        <f t="shared" si="97"/>
        <v>1.1050000000000001E-2</v>
      </c>
      <c r="AO233" s="167">
        <f t="shared" si="97"/>
        <v>1.115E-2</v>
      </c>
      <c r="AP233" s="167">
        <f t="shared" si="97"/>
        <v>1.125E-2</v>
      </c>
      <c r="AQ233" s="169">
        <f t="shared" si="85"/>
        <v>0.38306000000000001</v>
      </c>
    </row>
    <row r="234" spans="2:43" x14ac:dyDescent="0.2">
      <c r="B234" s="102" t="s">
        <v>280</v>
      </c>
      <c r="C234" s="167">
        <f>0.1*0.01</f>
        <v>1E-3</v>
      </c>
      <c r="D234" s="167">
        <f>ROUND(C234*(1+(0.7*D39)),5)</f>
        <v>1.0300000000000001E-3</v>
      </c>
      <c r="E234" s="167">
        <f t="shared" ref="E234:AP234" si="98">ROUND(D234*(1+(0.7*E39)),5)</f>
        <v>1.0499999999999999E-3</v>
      </c>
      <c r="F234" s="167">
        <f t="shared" si="98"/>
        <v>1.06E-3</v>
      </c>
      <c r="G234" s="167">
        <f t="shared" si="98"/>
        <v>1.07E-3</v>
      </c>
      <c r="H234" s="167">
        <f t="shared" si="98"/>
        <v>1.08E-3</v>
      </c>
      <c r="I234" s="167">
        <f t="shared" si="98"/>
        <v>1.09E-3</v>
      </c>
      <c r="J234" s="167">
        <f t="shared" si="98"/>
        <v>1.1000000000000001E-3</v>
      </c>
      <c r="K234" s="167">
        <f t="shared" si="98"/>
        <v>1.1100000000000001E-3</v>
      </c>
      <c r="L234" s="167">
        <f t="shared" si="98"/>
        <v>1.1199999999999999E-3</v>
      </c>
      <c r="M234" s="167">
        <f t="shared" si="98"/>
        <v>1.1299999999999999E-3</v>
      </c>
      <c r="N234" s="167">
        <f t="shared" si="98"/>
        <v>1.14E-3</v>
      </c>
      <c r="O234" s="167">
        <f t="shared" si="98"/>
        <v>1.15E-3</v>
      </c>
      <c r="P234" s="167">
        <f t="shared" si="98"/>
        <v>1.16E-3</v>
      </c>
      <c r="Q234" s="167">
        <f t="shared" si="98"/>
        <v>1.17E-3</v>
      </c>
      <c r="R234" s="167">
        <f t="shared" si="98"/>
        <v>1.1800000000000001E-3</v>
      </c>
      <c r="S234" s="167">
        <f t="shared" si="98"/>
        <v>1.1900000000000001E-3</v>
      </c>
      <c r="T234" s="167">
        <f t="shared" si="98"/>
        <v>1.1999999999999999E-3</v>
      </c>
      <c r="U234" s="167">
        <f t="shared" si="98"/>
        <v>1.2099999999999999E-3</v>
      </c>
      <c r="V234" s="167">
        <f t="shared" si="98"/>
        <v>1.2199999999999999E-3</v>
      </c>
      <c r="W234" s="167">
        <f t="shared" si="98"/>
        <v>1.23E-3</v>
      </c>
      <c r="X234" s="167">
        <f t="shared" si="98"/>
        <v>1.24E-3</v>
      </c>
      <c r="Y234" s="167">
        <f t="shared" si="98"/>
        <v>1.25E-3</v>
      </c>
      <c r="Z234" s="167">
        <f t="shared" si="98"/>
        <v>1.2600000000000001E-3</v>
      </c>
      <c r="AA234" s="167">
        <f t="shared" si="98"/>
        <v>1.2700000000000001E-3</v>
      </c>
      <c r="AB234" s="167">
        <f t="shared" si="98"/>
        <v>1.2800000000000001E-3</v>
      </c>
      <c r="AC234" s="167">
        <f t="shared" si="98"/>
        <v>1.2899999999999999E-3</v>
      </c>
      <c r="AD234" s="167">
        <f t="shared" si="98"/>
        <v>1.2999999999999999E-3</v>
      </c>
      <c r="AE234" s="167">
        <f t="shared" si="98"/>
        <v>1.31E-3</v>
      </c>
      <c r="AF234" s="167">
        <f t="shared" si="98"/>
        <v>1.32E-3</v>
      </c>
      <c r="AG234" s="167">
        <f t="shared" si="98"/>
        <v>1.33E-3</v>
      </c>
      <c r="AH234" s="167">
        <f t="shared" si="98"/>
        <v>1.34E-3</v>
      </c>
      <c r="AI234" s="167">
        <f t="shared" si="98"/>
        <v>1.3500000000000001E-3</v>
      </c>
      <c r="AJ234" s="167">
        <f t="shared" si="98"/>
        <v>1.3600000000000001E-3</v>
      </c>
      <c r="AK234" s="167">
        <f t="shared" si="98"/>
        <v>1.3699999999999999E-3</v>
      </c>
      <c r="AL234" s="167">
        <f t="shared" si="98"/>
        <v>1.3799999999999999E-3</v>
      </c>
      <c r="AM234" s="167">
        <f t="shared" si="98"/>
        <v>1.39E-3</v>
      </c>
      <c r="AN234" s="167">
        <f t="shared" si="98"/>
        <v>1.4E-3</v>
      </c>
      <c r="AO234" s="167">
        <f t="shared" si="98"/>
        <v>1.41E-3</v>
      </c>
      <c r="AP234" s="167">
        <f t="shared" si="98"/>
        <v>1.42E-3</v>
      </c>
      <c r="AQ234" s="169">
        <f t="shared" si="85"/>
        <v>4.8960000000000004E-2</v>
      </c>
    </row>
    <row r="235" spans="2:43" x14ac:dyDescent="0.2">
      <c r="B235" s="1" t="s">
        <v>281</v>
      </c>
    </row>
  </sheetData>
  <mergeCells count="27">
    <mergeCell ref="B210:E210"/>
    <mergeCell ref="C69:E69"/>
    <mergeCell ref="C59:E60"/>
    <mergeCell ref="F59:F60"/>
    <mergeCell ref="B195:E195"/>
    <mergeCell ref="C64:E64"/>
    <mergeCell ref="C65:E65"/>
    <mergeCell ref="C66:E66"/>
    <mergeCell ref="C67:E67"/>
    <mergeCell ref="C68:E68"/>
    <mergeCell ref="B175:G175"/>
    <mergeCell ref="C127:H127"/>
    <mergeCell ref="B142:D142"/>
    <mergeCell ref="B152:E152"/>
    <mergeCell ref="B205:D205"/>
    <mergeCell ref="B8:C8"/>
    <mergeCell ref="B72:C72"/>
    <mergeCell ref="B82:C82"/>
    <mergeCell ref="B24:C24"/>
    <mergeCell ref="B38:B39"/>
    <mergeCell ref="B59:B60"/>
    <mergeCell ref="B61:B63"/>
    <mergeCell ref="B64:B66"/>
    <mergeCell ref="B67:B69"/>
    <mergeCell ref="C61:E61"/>
    <mergeCell ref="C62:E62"/>
    <mergeCell ref="C63:E63"/>
  </mergeCells>
  <phoneticPr fontId="3" type="noConversion"/>
  <pageMargins left="0.19685039370078741" right="0.19685039370078741" top="0.98425196850393704" bottom="0.78740157480314965" header="0.51181102362204722" footer="0.51181102362204722"/>
  <pageSetup paperSize="9" scale="75" orientation="landscape" r:id="rId1"/>
  <headerFooter alignWithMargins="0">
    <oddHeader>&amp;LPríloha 7: Štandardné tabuľky - Cesty
&amp;"Arial,Tučné"&amp;12Parametre</oddHead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50"/>
  <sheetViews>
    <sheetView zoomScaleNormal="100" workbookViewId="0">
      <selection activeCell="F18" sqref="F18"/>
    </sheetView>
  </sheetViews>
  <sheetFormatPr defaultColWidth="9.140625" defaultRowHeight="11.25" x14ac:dyDescent="0.2"/>
  <cols>
    <col min="1" max="1" width="2" style="3" customWidth="1"/>
    <col min="2" max="2" width="37.7109375" style="3" customWidth="1"/>
    <col min="3" max="3" width="10.7109375" style="3" customWidth="1"/>
    <col min="4" max="33" width="7.7109375" style="3" customWidth="1"/>
    <col min="34" max="16384" width="9.140625" style="3"/>
  </cols>
  <sheetData>
    <row r="2" spans="2:33" x14ac:dyDescent="0.2"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75</v>
      </c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</row>
    <row r="4" spans="2:33" x14ac:dyDescent="0.2">
      <c r="B4" s="7" t="s">
        <v>44</v>
      </c>
      <c r="C4" s="7" t="s">
        <v>9</v>
      </c>
      <c r="D4" s="28">
        <f>Parametre!C13</f>
        <v>2022</v>
      </c>
      <c r="E4" s="28">
        <f>$D$4+D3</f>
        <v>2023</v>
      </c>
      <c r="F4" s="28">
        <f>$D$4+E3</f>
        <v>2024</v>
      </c>
      <c r="G4" s="28">
        <f>$D$4+F3</f>
        <v>2025</v>
      </c>
      <c r="H4" s="28">
        <f t="shared" ref="H4:AG4" si="0">$D$4+G3</f>
        <v>2026</v>
      </c>
      <c r="I4" s="28">
        <f t="shared" si="0"/>
        <v>2027</v>
      </c>
      <c r="J4" s="28">
        <f t="shared" si="0"/>
        <v>2028</v>
      </c>
      <c r="K4" s="28">
        <f t="shared" si="0"/>
        <v>2029</v>
      </c>
      <c r="L4" s="28">
        <f t="shared" si="0"/>
        <v>2030</v>
      </c>
      <c r="M4" s="28">
        <f t="shared" si="0"/>
        <v>2031</v>
      </c>
      <c r="N4" s="28">
        <f t="shared" si="0"/>
        <v>2032</v>
      </c>
      <c r="O4" s="28">
        <f t="shared" si="0"/>
        <v>2033</v>
      </c>
      <c r="P4" s="28">
        <f t="shared" si="0"/>
        <v>2034</v>
      </c>
      <c r="Q4" s="28">
        <f t="shared" si="0"/>
        <v>2035</v>
      </c>
      <c r="R4" s="28">
        <f t="shared" si="0"/>
        <v>2036</v>
      </c>
      <c r="S4" s="28">
        <f t="shared" si="0"/>
        <v>2037</v>
      </c>
      <c r="T4" s="28">
        <f t="shared" si="0"/>
        <v>2038</v>
      </c>
      <c r="U4" s="28">
        <f t="shared" si="0"/>
        <v>2039</v>
      </c>
      <c r="V4" s="28">
        <f t="shared" si="0"/>
        <v>2040</v>
      </c>
      <c r="W4" s="28">
        <f t="shared" si="0"/>
        <v>2041</v>
      </c>
      <c r="X4" s="28">
        <f t="shared" si="0"/>
        <v>2042</v>
      </c>
      <c r="Y4" s="28">
        <f t="shared" si="0"/>
        <v>2043</v>
      </c>
      <c r="Z4" s="28">
        <f t="shared" si="0"/>
        <v>2044</v>
      </c>
      <c r="AA4" s="28">
        <f t="shared" si="0"/>
        <v>2045</v>
      </c>
      <c r="AB4" s="28">
        <f t="shared" si="0"/>
        <v>2046</v>
      </c>
      <c r="AC4" s="28">
        <f t="shared" si="0"/>
        <v>2047</v>
      </c>
      <c r="AD4" s="28">
        <f t="shared" si="0"/>
        <v>2048</v>
      </c>
      <c r="AE4" s="28">
        <f t="shared" si="0"/>
        <v>2049</v>
      </c>
      <c r="AF4" s="28">
        <f t="shared" si="0"/>
        <v>2050</v>
      </c>
      <c r="AG4" s="28">
        <f t="shared" si="0"/>
        <v>2051</v>
      </c>
    </row>
    <row r="5" spans="2:33" x14ac:dyDescent="0.2">
      <c r="B5" s="4" t="s">
        <v>84</v>
      </c>
      <c r="C5" s="9">
        <f t="shared" ref="C5:C11" si="1">SUM(D5:AG5)</f>
        <v>0</v>
      </c>
      <c r="D5" s="10">
        <f>'Úseky 0'!$E$17</f>
        <v>0</v>
      </c>
      <c r="E5" s="10">
        <f>'Úseky 0'!$E$17</f>
        <v>0</v>
      </c>
      <c r="F5" s="10">
        <f>'Úseky 0'!$E$17</f>
        <v>0</v>
      </c>
      <c r="G5" s="10">
        <f>'Úseky 0'!$E$17</f>
        <v>0</v>
      </c>
      <c r="H5" s="10">
        <f>'Úseky 0'!$E$17</f>
        <v>0</v>
      </c>
      <c r="I5" s="10">
        <f>'Úseky 0'!$E$17</f>
        <v>0</v>
      </c>
      <c r="J5" s="10">
        <f>'Úseky 0'!$E$17</f>
        <v>0</v>
      </c>
      <c r="K5" s="10">
        <f>'Úseky 0'!$E$17</f>
        <v>0</v>
      </c>
      <c r="L5" s="10">
        <f>'Úseky 0'!$E$17</f>
        <v>0</v>
      </c>
      <c r="M5" s="10">
        <f>'Úseky 0'!$E$17</f>
        <v>0</v>
      </c>
      <c r="N5" s="10">
        <f>'Úseky 0'!$E$17</f>
        <v>0</v>
      </c>
      <c r="O5" s="10">
        <f>'Úseky 0'!$E$17</f>
        <v>0</v>
      </c>
      <c r="P5" s="10">
        <f>'Úseky 0'!$E$17</f>
        <v>0</v>
      </c>
      <c r="Q5" s="10">
        <f>'Úseky 0'!$E$17</f>
        <v>0</v>
      </c>
      <c r="R5" s="10">
        <f>'Úseky 0'!$E$17</f>
        <v>0</v>
      </c>
      <c r="S5" s="10">
        <f>'Úseky 0'!$E$17</f>
        <v>0</v>
      </c>
      <c r="T5" s="10">
        <f>'Úseky 0'!$E$17</f>
        <v>0</v>
      </c>
      <c r="U5" s="10">
        <f>'Úseky 0'!$E$17</f>
        <v>0</v>
      </c>
      <c r="V5" s="10">
        <f>'Úseky 0'!$E$17</f>
        <v>0</v>
      </c>
      <c r="W5" s="10">
        <f>'Úseky 0'!$E$17</f>
        <v>0</v>
      </c>
      <c r="X5" s="10">
        <f>'Úseky 0'!$E$17</f>
        <v>0</v>
      </c>
      <c r="Y5" s="10">
        <f>'Úseky 0'!$E$17</f>
        <v>0</v>
      </c>
      <c r="Z5" s="10">
        <f>'Úseky 0'!$E$17</f>
        <v>0</v>
      </c>
      <c r="AA5" s="10">
        <f>'Úseky 0'!$E$17</f>
        <v>0</v>
      </c>
      <c r="AB5" s="10">
        <f>'Úseky 0'!$E$17</f>
        <v>0</v>
      </c>
      <c r="AC5" s="10">
        <f>'Úseky 0'!$E$17</f>
        <v>0</v>
      </c>
      <c r="AD5" s="10">
        <f>'Úseky 0'!$E$17</f>
        <v>0</v>
      </c>
      <c r="AE5" s="10">
        <f>'Úseky 0'!$E$17</f>
        <v>0</v>
      </c>
      <c r="AF5" s="10">
        <f>'Úseky 0'!$E$17</f>
        <v>0</v>
      </c>
      <c r="AG5" s="10">
        <f>'Úseky 0'!$E$17</f>
        <v>0</v>
      </c>
    </row>
    <row r="6" spans="2:33" x14ac:dyDescent="0.2">
      <c r="B6" s="4" t="s">
        <v>45</v>
      </c>
      <c r="C6" s="9">
        <f t="shared" si="1"/>
        <v>0</v>
      </c>
      <c r="D6" s="10">
        <f>'02 Zostatková hodnota'!$L$12</f>
        <v>0</v>
      </c>
      <c r="E6" s="10">
        <f>'02 Zostatková hodnota'!$L$12</f>
        <v>0</v>
      </c>
      <c r="F6" s="10">
        <f>'02 Zostatková hodnota'!$L$12</f>
        <v>0</v>
      </c>
      <c r="G6" s="10">
        <f>'02 Zostatková hodnota'!$L$12</f>
        <v>0</v>
      </c>
      <c r="H6" s="10">
        <f>'02 Zostatková hodnota'!$L$12</f>
        <v>0</v>
      </c>
      <c r="I6" s="10">
        <f>'02 Zostatková hodnota'!$L$12</f>
        <v>0</v>
      </c>
      <c r="J6" s="10">
        <f>'02 Zostatková hodnota'!$L$12</f>
        <v>0</v>
      </c>
      <c r="K6" s="10">
        <f>'02 Zostatková hodnota'!$L$12</f>
        <v>0</v>
      </c>
      <c r="L6" s="10">
        <f>'02 Zostatková hodnota'!$L$12</f>
        <v>0</v>
      </c>
      <c r="M6" s="10">
        <f>'02 Zostatková hodnota'!$L$12</f>
        <v>0</v>
      </c>
      <c r="N6" s="10">
        <f>'02 Zostatková hodnota'!$L$12</f>
        <v>0</v>
      </c>
      <c r="O6" s="10">
        <f>'02 Zostatková hodnota'!$L$12</f>
        <v>0</v>
      </c>
      <c r="P6" s="10">
        <f>'02 Zostatková hodnota'!$L$12</f>
        <v>0</v>
      </c>
      <c r="Q6" s="10">
        <f>'02 Zostatková hodnota'!$L$12</f>
        <v>0</v>
      </c>
      <c r="R6" s="10">
        <f>'02 Zostatková hodnota'!$L$12</f>
        <v>0</v>
      </c>
      <c r="S6" s="10">
        <f>'02 Zostatková hodnota'!$L$12</f>
        <v>0</v>
      </c>
      <c r="T6" s="10">
        <f>'02 Zostatková hodnota'!$L$12</f>
        <v>0</v>
      </c>
      <c r="U6" s="10">
        <f>'02 Zostatková hodnota'!$L$12</f>
        <v>0</v>
      </c>
      <c r="V6" s="10">
        <f>'02 Zostatková hodnota'!$L$12</f>
        <v>0</v>
      </c>
      <c r="W6" s="10">
        <f>'02 Zostatková hodnota'!$L$12</f>
        <v>0</v>
      </c>
      <c r="X6" s="10">
        <f>'02 Zostatková hodnota'!$L$12</f>
        <v>0</v>
      </c>
      <c r="Y6" s="10">
        <f>'02 Zostatková hodnota'!$L$12</f>
        <v>0</v>
      </c>
      <c r="Z6" s="10">
        <f>'02 Zostatková hodnota'!$L$12</f>
        <v>0</v>
      </c>
      <c r="AA6" s="10">
        <f>'02 Zostatková hodnota'!$L$12</f>
        <v>0</v>
      </c>
      <c r="AB6" s="10">
        <f>'02 Zostatková hodnota'!$L$12</f>
        <v>0</v>
      </c>
      <c r="AC6" s="10">
        <f>'02 Zostatková hodnota'!$L$12</f>
        <v>0</v>
      </c>
      <c r="AD6" s="10">
        <f>'02 Zostatková hodnota'!$L$12</f>
        <v>0</v>
      </c>
      <c r="AE6" s="10">
        <f>'02 Zostatková hodnota'!$L$12</f>
        <v>0</v>
      </c>
      <c r="AF6" s="10">
        <f>'02 Zostatková hodnota'!$L$12</f>
        <v>0</v>
      </c>
      <c r="AG6" s="10">
        <f>'02 Zostatková hodnota'!$L$12</f>
        <v>0</v>
      </c>
    </row>
    <row r="7" spans="2:33" x14ac:dyDescent="0.2">
      <c r="B7" s="5" t="s">
        <v>74</v>
      </c>
      <c r="C7" s="15">
        <f t="shared" si="1"/>
        <v>0</v>
      </c>
      <c r="D7" s="15">
        <f t="shared" ref="D7:AG7" si="2">SUM(D5:D6)</f>
        <v>0</v>
      </c>
      <c r="E7" s="15">
        <f t="shared" si="2"/>
        <v>0</v>
      </c>
      <c r="F7" s="15">
        <f t="shared" si="2"/>
        <v>0</v>
      </c>
      <c r="G7" s="15">
        <f t="shared" si="2"/>
        <v>0</v>
      </c>
      <c r="H7" s="15">
        <f t="shared" si="2"/>
        <v>0</v>
      </c>
      <c r="I7" s="15">
        <f t="shared" si="2"/>
        <v>0</v>
      </c>
      <c r="J7" s="15">
        <f t="shared" si="2"/>
        <v>0</v>
      </c>
      <c r="K7" s="15">
        <f t="shared" si="2"/>
        <v>0</v>
      </c>
      <c r="L7" s="15">
        <f t="shared" si="2"/>
        <v>0</v>
      </c>
      <c r="M7" s="15">
        <f t="shared" si="2"/>
        <v>0</v>
      </c>
      <c r="N7" s="15">
        <f t="shared" si="2"/>
        <v>0</v>
      </c>
      <c r="O7" s="15">
        <f t="shared" si="2"/>
        <v>0</v>
      </c>
      <c r="P7" s="15">
        <f t="shared" si="2"/>
        <v>0</v>
      </c>
      <c r="Q7" s="15">
        <f t="shared" si="2"/>
        <v>0</v>
      </c>
      <c r="R7" s="15">
        <f t="shared" si="2"/>
        <v>0</v>
      </c>
      <c r="S7" s="15">
        <f t="shared" si="2"/>
        <v>0</v>
      </c>
      <c r="T7" s="15">
        <f t="shared" si="2"/>
        <v>0</v>
      </c>
      <c r="U7" s="15">
        <f t="shared" si="2"/>
        <v>0</v>
      </c>
      <c r="V7" s="15">
        <f t="shared" si="2"/>
        <v>0</v>
      </c>
      <c r="W7" s="15">
        <f t="shared" si="2"/>
        <v>0</v>
      </c>
      <c r="X7" s="15">
        <f t="shared" si="2"/>
        <v>0</v>
      </c>
      <c r="Y7" s="15">
        <f t="shared" si="2"/>
        <v>0</v>
      </c>
      <c r="Z7" s="15">
        <f t="shared" si="2"/>
        <v>0</v>
      </c>
      <c r="AA7" s="15">
        <f t="shared" si="2"/>
        <v>0</v>
      </c>
      <c r="AB7" s="15">
        <f t="shared" si="2"/>
        <v>0</v>
      </c>
      <c r="AC7" s="15">
        <f t="shared" si="2"/>
        <v>0</v>
      </c>
      <c r="AD7" s="15">
        <f t="shared" si="2"/>
        <v>0</v>
      </c>
      <c r="AE7" s="15">
        <f t="shared" si="2"/>
        <v>0</v>
      </c>
      <c r="AF7" s="15">
        <f t="shared" si="2"/>
        <v>0</v>
      </c>
      <c r="AG7" s="15">
        <f t="shared" si="2"/>
        <v>0</v>
      </c>
    </row>
    <row r="8" spans="2:33" x14ac:dyDescent="0.2">
      <c r="B8" s="17" t="s">
        <v>78</v>
      </c>
      <c r="C8" s="9">
        <f t="shared" si="1"/>
        <v>0</v>
      </c>
      <c r="D8" s="10">
        <f>'Intenzity 0'!E135*365*Parametre!$C$56</f>
        <v>0</v>
      </c>
      <c r="E8" s="10">
        <f>'Intenzity 0'!F135*365*Parametre!$C$56</f>
        <v>0</v>
      </c>
      <c r="F8" s="10">
        <f>'Intenzity 0'!G135*365*Parametre!$C$56</f>
        <v>0</v>
      </c>
      <c r="G8" s="10">
        <f>'Intenzity 0'!H135*365*Parametre!$C$56</f>
        <v>0</v>
      </c>
      <c r="H8" s="10">
        <f>'Intenzity 0'!I135*365*Parametre!$C$56</f>
        <v>0</v>
      </c>
      <c r="I8" s="10">
        <f>'Intenzity 0'!J135*365*Parametre!$C$56</f>
        <v>0</v>
      </c>
      <c r="J8" s="10">
        <f>'Intenzity 0'!K135*365*Parametre!$C$56</f>
        <v>0</v>
      </c>
      <c r="K8" s="10">
        <f>'Intenzity 0'!L135*365*Parametre!$C$56</f>
        <v>0</v>
      </c>
      <c r="L8" s="10">
        <f>'Intenzity 0'!M135*365*Parametre!$C$56</f>
        <v>0</v>
      </c>
      <c r="M8" s="10">
        <f>'Intenzity 0'!N135*365*Parametre!$C$56</f>
        <v>0</v>
      </c>
      <c r="N8" s="10">
        <f>'Intenzity 0'!O135*365*Parametre!$C$56</f>
        <v>0</v>
      </c>
      <c r="O8" s="10">
        <f>'Intenzity 0'!P135*365*Parametre!$C$56</f>
        <v>0</v>
      </c>
      <c r="P8" s="10">
        <f>'Intenzity 0'!Q135*365*Parametre!$C$56</f>
        <v>0</v>
      </c>
      <c r="Q8" s="10">
        <f>'Intenzity 0'!R135*365*Parametre!$C$56</f>
        <v>0</v>
      </c>
      <c r="R8" s="10">
        <f>'Intenzity 0'!S135*365*Parametre!$C$56</f>
        <v>0</v>
      </c>
      <c r="S8" s="10">
        <f>'Intenzity 0'!T135*365*Parametre!$C$56</f>
        <v>0</v>
      </c>
      <c r="T8" s="10">
        <f>'Intenzity 0'!U135*365*Parametre!$C$56</f>
        <v>0</v>
      </c>
      <c r="U8" s="10">
        <f>'Intenzity 0'!V135*365*Parametre!$C$56</f>
        <v>0</v>
      </c>
      <c r="V8" s="10">
        <f>'Intenzity 0'!W135*365*Parametre!$C$56</f>
        <v>0</v>
      </c>
      <c r="W8" s="10">
        <f>'Intenzity 0'!X135*365*Parametre!$C$56</f>
        <v>0</v>
      </c>
      <c r="X8" s="10">
        <f>'Intenzity 0'!Y135*365*Parametre!$C$56</f>
        <v>0</v>
      </c>
      <c r="Y8" s="10">
        <f>'Intenzity 0'!Z135*365*Parametre!$C$56</f>
        <v>0</v>
      </c>
      <c r="Z8" s="10">
        <f>'Intenzity 0'!AA135*365*Parametre!$C$56</f>
        <v>0</v>
      </c>
      <c r="AA8" s="10">
        <f>'Intenzity 0'!AB135*365*Parametre!$C$56</f>
        <v>0</v>
      </c>
      <c r="AB8" s="10">
        <f>'Intenzity 0'!AC135*365*Parametre!$C$56</f>
        <v>0</v>
      </c>
      <c r="AC8" s="10">
        <f>'Intenzity 0'!AD135*365*Parametre!$C$56</f>
        <v>0</v>
      </c>
      <c r="AD8" s="10">
        <f>'Intenzity 0'!AE135*365*Parametre!$C$56</f>
        <v>0</v>
      </c>
      <c r="AE8" s="10">
        <f>'Intenzity 0'!AF135*365*Parametre!$C$56</f>
        <v>0</v>
      </c>
      <c r="AF8" s="10">
        <f>'Intenzity 0'!AG135*365*Parametre!$C$56</f>
        <v>0</v>
      </c>
      <c r="AG8" s="10">
        <f>'Intenzity 0'!AH135*365*Parametre!$C$56</f>
        <v>0</v>
      </c>
    </row>
    <row r="9" spans="2:33" x14ac:dyDescent="0.2">
      <c r="B9" s="17" t="s">
        <v>81</v>
      </c>
      <c r="C9" s="9">
        <f t="shared" si="1"/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</row>
    <row r="10" spans="2:33" ht="12" thickBot="1" x14ac:dyDescent="0.25">
      <c r="B10" s="29" t="s">
        <v>77</v>
      </c>
      <c r="C10" s="30">
        <f t="shared" si="1"/>
        <v>0</v>
      </c>
      <c r="D10" s="30">
        <f>SUM(D8:D9)</f>
        <v>0</v>
      </c>
      <c r="E10" s="30">
        <f t="shared" ref="E10:AG10" si="3">SUM(E8:E9)</f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30">
        <f t="shared" si="3"/>
        <v>0</v>
      </c>
      <c r="T10" s="30">
        <f t="shared" si="3"/>
        <v>0</v>
      </c>
      <c r="U10" s="30">
        <f t="shared" si="3"/>
        <v>0</v>
      </c>
      <c r="V10" s="30">
        <f t="shared" si="3"/>
        <v>0</v>
      </c>
      <c r="W10" s="30">
        <f t="shared" si="3"/>
        <v>0</v>
      </c>
      <c r="X10" s="30">
        <f t="shared" si="3"/>
        <v>0</v>
      </c>
      <c r="Y10" s="30">
        <f t="shared" si="3"/>
        <v>0</v>
      </c>
      <c r="Z10" s="30">
        <f t="shared" si="3"/>
        <v>0</v>
      </c>
      <c r="AA10" s="30">
        <f t="shared" si="3"/>
        <v>0</v>
      </c>
      <c r="AB10" s="30">
        <f t="shared" si="3"/>
        <v>0</v>
      </c>
      <c r="AC10" s="30">
        <f t="shared" si="3"/>
        <v>0</v>
      </c>
      <c r="AD10" s="30">
        <f t="shared" si="3"/>
        <v>0</v>
      </c>
      <c r="AE10" s="30">
        <f t="shared" si="3"/>
        <v>0</v>
      </c>
      <c r="AF10" s="30">
        <f t="shared" si="3"/>
        <v>0</v>
      </c>
      <c r="AG10" s="30">
        <f t="shared" si="3"/>
        <v>0</v>
      </c>
    </row>
    <row r="11" spans="2:33" ht="12" thickTop="1" x14ac:dyDescent="0.2">
      <c r="B11" s="31" t="s">
        <v>76</v>
      </c>
      <c r="C11" s="32">
        <f t="shared" si="1"/>
        <v>0</v>
      </c>
      <c r="D11" s="32">
        <f>SUM(D7,D10)</f>
        <v>0</v>
      </c>
      <c r="E11" s="32">
        <f t="shared" ref="E11:AG11" si="4">SUM(E7,E10)</f>
        <v>0</v>
      </c>
      <c r="F11" s="32">
        <f t="shared" si="4"/>
        <v>0</v>
      </c>
      <c r="G11" s="32">
        <f t="shared" si="4"/>
        <v>0</v>
      </c>
      <c r="H11" s="32">
        <f t="shared" si="4"/>
        <v>0</v>
      </c>
      <c r="I11" s="32">
        <f t="shared" si="4"/>
        <v>0</v>
      </c>
      <c r="J11" s="32">
        <f t="shared" si="4"/>
        <v>0</v>
      </c>
      <c r="K11" s="32">
        <f t="shared" si="4"/>
        <v>0</v>
      </c>
      <c r="L11" s="32">
        <f t="shared" si="4"/>
        <v>0</v>
      </c>
      <c r="M11" s="32">
        <f t="shared" si="4"/>
        <v>0</v>
      </c>
      <c r="N11" s="32">
        <f t="shared" si="4"/>
        <v>0</v>
      </c>
      <c r="O11" s="32">
        <f t="shared" si="4"/>
        <v>0</v>
      </c>
      <c r="P11" s="32">
        <f t="shared" si="4"/>
        <v>0</v>
      </c>
      <c r="Q11" s="32">
        <f t="shared" si="4"/>
        <v>0</v>
      </c>
      <c r="R11" s="32">
        <f t="shared" si="4"/>
        <v>0</v>
      </c>
      <c r="S11" s="32">
        <f t="shared" si="4"/>
        <v>0</v>
      </c>
      <c r="T11" s="32">
        <f t="shared" si="4"/>
        <v>0</v>
      </c>
      <c r="U11" s="32">
        <f t="shared" si="4"/>
        <v>0</v>
      </c>
      <c r="V11" s="32">
        <f t="shared" si="4"/>
        <v>0</v>
      </c>
      <c r="W11" s="32">
        <f t="shared" si="4"/>
        <v>0</v>
      </c>
      <c r="X11" s="32">
        <f t="shared" si="4"/>
        <v>0</v>
      </c>
      <c r="Y11" s="32">
        <f t="shared" si="4"/>
        <v>0</v>
      </c>
      <c r="Z11" s="32">
        <f t="shared" si="4"/>
        <v>0</v>
      </c>
      <c r="AA11" s="32">
        <f t="shared" si="4"/>
        <v>0</v>
      </c>
      <c r="AB11" s="32">
        <f t="shared" si="4"/>
        <v>0</v>
      </c>
      <c r="AC11" s="32">
        <f t="shared" si="4"/>
        <v>0</v>
      </c>
      <c r="AD11" s="32">
        <f t="shared" si="4"/>
        <v>0</v>
      </c>
      <c r="AE11" s="32">
        <f t="shared" si="4"/>
        <v>0</v>
      </c>
      <c r="AF11" s="32">
        <f t="shared" si="4"/>
        <v>0</v>
      </c>
      <c r="AG11" s="32">
        <f t="shared" si="4"/>
        <v>0</v>
      </c>
    </row>
    <row r="14" spans="2:33" x14ac:dyDescent="0.2">
      <c r="C14" s="4"/>
      <c r="D14" s="4" t="s">
        <v>10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2:33" x14ac:dyDescent="0.2">
      <c r="B15" s="5" t="s">
        <v>82</v>
      </c>
      <c r="C15" s="5"/>
      <c r="D15" s="6">
        <v>1</v>
      </c>
      <c r="E15" s="6">
        <v>2</v>
      </c>
      <c r="F15" s="6">
        <v>3</v>
      </c>
      <c r="G15" s="6">
        <v>4</v>
      </c>
      <c r="H15" s="6">
        <v>5</v>
      </c>
      <c r="I15" s="6">
        <v>6</v>
      </c>
      <c r="J15" s="6">
        <v>7</v>
      </c>
      <c r="K15" s="6">
        <v>8</v>
      </c>
      <c r="L15" s="6">
        <v>9</v>
      </c>
      <c r="M15" s="6">
        <v>10</v>
      </c>
      <c r="N15" s="6">
        <v>11</v>
      </c>
      <c r="O15" s="6">
        <v>12</v>
      </c>
      <c r="P15" s="6">
        <v>13</v>
      </c>
      <c r="Q15" s="6">
        <v>14</v>
      </c>
      <c r="R15" s="6">
        <v>15</v>
      </c>
      <c r="S15" s="6">
        <v>16</v>
      </c>
      <c r="T15" s="6">
        <v>17</v>
      </c>
      <c r="U15" s="6">
        <v>18</v>
      </c>
      <c r="V15" s="6">
        <v>19</v>
      </c>
      <c r="W15" s="6">
        <v>20</v>
      </c>
      <c r="X15" s="6">
        <v>21</v>
      </c>
      <c r="Y15" s="6">
        <v>22</v>
      </c>
      <c r="Z15" s="6">
        <v>23</v>
      </c>
      <c r="AA15" s="6">
        <v>24</v>
      </c>
      <c r="AB15" s="6">
        <v>25</v>
      </c>
      <c r="AC15" s="6">
        <v>26</v>
      </c>
      <c r="AD15" s="6">
        <v>27</v>
      </c>
      <c r="AE15" s="6">
        <v>28</v>
      </c>
      <c r="AF15" s="6">
        <v>29</v>
      </c>
      <c r="AG15" s="6">
        <v>30</v>
      </c>
    </row>
    <row r="16" spans="2:33" x14ac:dyDescent="0.2">
      <c r="B16" s="7" t="s">
        <v>46</v>
      </c>
      <c r="C16" s="7" t="s">
        <v>9</v>
      </c>
      <c r="D16" s="8">
        <f>D4</f>
        <v>2022</v>
      </c>
      <c r="E16" s="8">
        <f>$D$4+D15</f>
        <v>2023</v>
      </c>
      <c r="F16" s="8">
        <f>$D$4+E15</f>
        <v>2024</v>
      </c>
      <c r="G16" s="8">
        <f>$D$4+F15</f>
        <v>2025</v>
      </c>
      <c r="H16" s="8">
        <f t="shared" ref="H16:AG16" si="5">$D$4+G15</f>
        <v>2026</v>
      </c>
      <c r="I16" s="8">
        <f t="shared" si="5"/>
        <v>2027</v>
      </c>
      <c r="J16" s="8">
        <f t="shared" si="5"/>
        <v>2028</v>
      </c>
      <c r="K16" s="8">
        <f t="shared" si="5"/>
        <v>2029</v>
      </c>
      <c r="L16" s="8">
        <f t="shared" si="5"/>
        <v>2030</v>
      </c>
      <c r="M16" s="8">
        <f t="shared" si="5"/>
        <v>2031</v>
      </c>
      <c r="N16" s="8">
        <f t="shared" si="5"/>
        <v>2032</v>
      </c>
      <c r="O16" s="8">
        <f t="shared" si="5"/>
        <v>2033</v>
      </c>
      <c r="P16" s="8">
        <f t="shared" si="5"/>
        <v>2034</v>
      </c>
      <c r="Q16" s="8">
        <f t="shared" si="5"/>
        <v>2035</v>
      </c>
      <c r="R16" s="8">
        <f t="shared" si="5"/>
        <v>2036</v>
      </c>
      <c r="S16" s="8">
        <f t="shared" si="5"/>
        <v>2037</v>
      </c>
      <c r="T16" s="8">
        <f t="shared" si="5"/>
        <v>2038</v>
      </c>
      <c r="U16" s="8">
        <f t="shared" si="5"/>
        <v>2039</v>
      </c>
      <c r="V16" s="8">
        <f t="shared" si="5"/>
        <v>2040</v>
      </c>
      <c r="W16" s="8">
        <f t="shared" si="5"/>
        <v>2041</v>
      </c>
      <c r="X16" s="8">
        <f t="shared" si="5"/>
        <v>2042</v>
      </c>
      <c r="Y16" s="8">
        <f t="shared" si="5"/>
        <v>2043</v>
      </c>
      <c r="Z16" s="8">
        <f t="shared" si="5"/>
        <v>2044</v>
      </c>
      <c r="AA16" s="8">
        <f t="shared" si="5"/>
        <v>2045</v>
      </c>
      <c r="AB16" s="8">
        <f t="shared" si="5"/>
        <v>2046</v>
      </c>
      <c r="AC16" s="8">
        <f t="shared" si="5"/>
        <v>2047</v>
      </c>
      <c r="AD16" s="8">
        <f t="shared" si="5"/>
        <v>2048</v>
      </c>
      <c r="AE16" s="8">
        <f t="shared" si="5"/>
        <v>2049</v>
      </c>
      <c r="AF16" s="8">
        <f t="shared" si="5"/>
        <v>2050</v>
      </c>
      <c r="AG16" s="8">
        <f t="shared" si="5"/>
        <v>2051</v>
      </c>
    </row>
    <row r="17" spans="2:33" x14ac:dyDescent="0.2">
      <c r="B17" s="4" t="s">
        <v>84</v>
      </c>
      <c r="C17" s="9">
        <f t="shared" ref="C17:C23" si="6">SUM(D17:AG17)</f>
        <v>0</v>
      </c>
      <c r="D17" s="10">
        <f>D5</f>
        <v>0</v>
      </c>
      <c r="E17" s="10">
        <f>E5</f>
        <v>0</v>
      </c>
      <c r="F17" s="10">
        <f>F5</f>
        <v>0</v>
      </c>
      <c r="G17" s="10">
        <f>'Úseky 1'!$E$15</f>
        <v>0</v>
      </c>
      <c r="H17" s="10">
        <f>'Úseky 1'!$E$15</f>
        <v>0</v>
      </c>
      <c r="I17" s="10">
        <f>'Úseky 1'!$E$15</f>
        <v>0</v>
      </c>
      <c r="J17" s="10">
        <f>'Úseky 1'!$E$15</f>
        <v>0</v>
      </c>
      <c r="K17" s="10">
        <f>'Úseky 1'!$E$15</f>
        <v>0</v>
      </c>
      <c r="L17" s="10">
        <f>'Úseky 1'!$E$15</f>
        <v>0</v>
      </c>
      <c r="M17" s="10">
        <f>'Úseky 1'!$E$15</f>
        <v>0</v>
      </c>
      <c r="N17" s="10">
        <f>'Úseky 1'!$E$15</f>
        <v>0</v>
      </c>
      <c r="O17" s="10">
        <f>'Úseky 1'!$E$15</f>
        <v>0</v>
      </c>
      <c r="P17" s="10">
        <f>'Úseky 1'!$E$15</f>
        <v>0</v>
      </c>
      <c r="Q17" s="10">
        <f>'Úseky 1'!$E$15</f>
        <v>0</v>
      </c>
      <c r="R17" s="10">
        <f>'Úseky 1'!$E$15</f>
        <v>0</v>
      </c>
      <c r="S17" s="10">
        <f>'Úseky 1'!$E$15</f>
        <v>0</v>
      </c>
      <c r="T17" s="10">
        <f>'Úseky 1'!$E$15</f>
        <v>0</v>
      </c>
      <c r="U17" s="10">
        <f>'Úseky 1'!$E$15</f>
        <v>0</v>
      </c>
      <c r="V17" s="10">
        <f>'Úseky 1'!$E$15</f>
        <v>0</v>
      </c>
      <c r="W17" s="10">
        <f>'Úseky 1'!$E$15</f>
        <v>0</v>
      </c>
      <c r="X17" s="10">
        <f>'Úseky 1'!$E$15</f>
        <v>0</v>
      </c>
      <c r="Y17" s="10">
        <f>'Úseky 1'!$E$15</f>
        <v>0</v>
      </c>
      <c r="Z17" s="10">
        <f>'Úseky 1'!$E$15</f>
        <v>0</v>
      </c>
      <c r="AA17" s="10">
        <f>'Úseky 1'!$E$15</f>
        <v>0</v>
      </c>
      <c r="AB17" s="10">
        <f>'Úseky 1'!$E$15</f>
        <v>0</v>
      </c>
      <c r="AC17" s="10">
        <f>'Úseky 1'!$E$15</f>
        <v>0</v>
      </c>
      <c r="AD17" s="10">
        <f>'Úseky 1'!$E$15</f>
        <v>0</v>
      </c>
      <c r="AE17" s="10">
        <f>'Úseky 1'!$E$15</f>
        <v>0</v>
      </c>
      <c r="AF17" s="10">
        <f>'Úseky 1'!$E$15</f>
        <v>0</v>
      </c>
      <c r="AG17" s="10">
        <f>'Úseky 1'!$E$15</f>
        <v>0</v>
      </c>
    </row>
    <row r="18" spans="2:33" x14ac:dyDescent="0.2">
      <c r="B18" s="4" t="s">
        <v>45</v>
      </c>
      <c r="C18" s="9">
        <f t="shared" si="6"/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</row>
    <row r="19" spans="2:33" x14ac:dyDescent="0.2">
      <c r="B19" s="5" t="s">
        <v>74</v>
      </c>
      <c r="C19" s="15">
        <f t="shared" si="6"/>
        <v>0</v>
      </c>
      <c r="D19" s="15">
        <f t="shared" ref="D19:AG19" si="7">SUM(D17:D18)</f>
        <v>0</v>
      </c>
      <c r="E19" s="15">
        <f t="shared" si="7"/>
        <v>0</v>
      </c>
      <c r="F19" s="15">
        <f t="shared" si="7"/>
        <v>0</v>
      </c>
      <c r="G19" s="15">
        <f t="shared" si="7"/>
        <v>0</v>
      </c>
      <c r="H19" s="15">
        <f t="shared" si="7"/>
        <v>0</v>
      </c>
      <c r="I19" s="15">
        <f t="shared" si="7"/>
        <v>0</v>
      </c>
      <c r="J19" s="15">
        <f t="shared" si="7"/>
        <v>0</v>
      </c>
      <c r="K19" s="15">
        <f t="shared" si="7"/>
        <v>0</v>
      </c>
      <c r="L19" s="15">
        <f t="shared" si="7"/>
        <v>0</v>
      </c>
      <c r="M19" s="15">
        <f t="shared" si="7"/>
        <v>0</v>
      </c>
      <c r="N19" s="15">
        <f t="shared" si="7"/>
        <v>0</v>
      </c>
      <c r="O19" s="15">
        <f t="shared" si="7"/>
        <v>0</v>
      </c>
      <c r="P19" s="15">
        <f t="shared" si="7"/>
        <v>0</v>
      </c>
      <c r="Q19" s="15">
        <f t="shared" si="7"/>
        <v>0</v>
      </c>
      <c r="R19" s="15">
        <f t="shared" si="7"/>
        <v>0</v>
      </c>
      <c r="S19" s="15">
        <f t="shared" si="7"/>
        <v>0</v>
      </c>
      <c r="T19" s="15">
        <f t="shared" si="7"/>
        <v>0</v>
      </c>
      <c r="U19" s="15">
        <f t="shared" si="7"/>
        <v>0</v>
      </c>
      <c r="V19" s="15">
        <f t="shared" si="7"/>
        <v>0</v>
      </c>
      <c r="W19" s="15">
        <f t="shared" si="7"/>
        <v>0</v>
      </c>
      <c r="X19" s="15">
        <f t="shared" si="7"/>
        <v>0</v>
      </c>
      <c r="Y19" s="15">
        <f t="shared" si="7"/>
        <v>0</v>
      </c>
      <c r="Z19" s="15">
        <f t="shared" si="7"/>
        <v>0</v>
      </c>
      <c r="AA19" s="15">
        <f t="shared" si="7"/>
        <v>0</v>
      </c>
      <c r="AB19" s="15">
        <f t="shared" si="7"/>
        <v>0</v>
      </c>
      <c r="AC19" s="15">
        <f t="shared" si="7"/>
        <v>0</v>
      </c>
      <c r="AD19" s="15">
        <f t="shared" si="7"/>
        <v>0</v>
      </c>
      <c r="AE19" s="15">
        <f t="shared" si="7"/>
        <v>0</v>
      </c>
      <c r="AF19" s="15">
        <f t="shared" si="7"/>
        <v>0</v>
      </c>
      <c r="AG19" s="15">
        <f t="shared" si="7"/>
        <v>0</v>
      </c>
    </row>
    <row r="20" spans="2:33" x14ac:dyDescent="0.2">
      <c r="B20" s="17" t="s">
        <v>78</v>
      </c>
      <c r="C20" s="9">
        <f t="shared" si="6"/>
        <v>0</v>
      </c>
      <c r="D20" s="10">
        <f>'Intenzity 1'!E135*365*Parametre!$C$56</f>
        <v>0</v>
      </c>
      <c r="E20" s="10">
        <f>'Intenzity 1'!F135*365*Parametre!$C$56</f>
        <v>0</v>
      </c>
      <c r="F20" s="10">
        <f>'Intenzity 1'!G135*365*Parametre!$C$56</f>
        <v>0</v>
      </c>
      <c r="G20" s="10">
        <f>'Intenzity 1'!H135*365*Parametre!$C$56</f>
        <v>0</v>
      </c>
      <c r="H20" s="10">
        <f>'Intenzity 1'!I135*365*Parametre!$C$56</f>
        <v>0</v>
      </c>
      <c r="I20" s="10">
        <f>'Intenzity 1'!J135*365*Parametre!$C$56</f>
        <v>0</v>
      </c>
      <c r="J20" s="10">
        <f>'Intenzity 1'!K135*365*Parametre!$C$56</f>
        <v>0</v>
      </c>
      <c r="K20" s="10">
        <f>'Intenzity 1'!L135*365*Parametre!$C$56</f>
        <v>0</v>
      </c>
      <c r="L20" s="10">
        <f>'Intenzity 1'!M135*365*Parametre!$C$56</f>
        <v>0</v>
      </c>
      <c r="M20" s="10">
        <f>'Intenzity 1'!N135*365*Parametre!$C$56</f>
        <v>0</v>
      </c>
      <c r="N20" s="10">
        <f>'Intenzity 1'!O135*365*Parametre!$C$56</f>
        <v>0</v>
      </c>
      <c r="O20" s="10">
        <f>'Intenzity 1'!P135*365*Parametre!$C$56</f>
        <v>0</v>
      </c>
      <c r="P20" s="10">
        <f>'Intenzity 1'!Q135*365*Parametre!$C$56</f>
        <v>0</v>
      </c>
      <c r="Q20" s="10">
        <f>'Intenzity 1'!R135*365*Parametre!$C$56</f>
        <v>0</v>
      </c>
      <c r="R20" s="10">
        <f>'Intenzity 1'!S135*365*Parametre!$C$56</f>
        <v>0</v>
      </c>
      <c r="S20" s="10">
        <f>'Intenzity 1'!T135*365*Parametre!$C$56</f>
        <v>0</v>
      </c>
      <c r="T20" s="10">
        <f>'Intenzity 1'!U135*365*Parametre!$C$56</f>
        <v>0</v>
      </c>
      <c r="U20" s="10">
        <f>'Intenzity 1'!V135*365*Parametre!$C$56</f>
        <v>0</v>
      </c>
      <c r="V20" s="10">
        <f>'Intenzity 1'!W135*365*Parametre!$C$56</f>
        <v>0</v>
      </c>
      <c r="W20" s="10">
        <f>'Intenzity 1'!X135*365*Parametre!$C$56</f>
        <v>0</v>
      </c>
      <c r="X20" s="10">
        <f>'Intenzity 1'!Y135*365*Parametre!$C$56</f>
        <v>0</v>
      </c>
      <c r="Y20" s="10">
        <f>'Intenzity 1'!Z135*365*Parametre!$C$56</f>
        <v>0</v>
      </c>
      <c r="Z20" s="10">
        <f>'Intenzity 1'!AA135*365*Parametre!$C$56</f>
        <v>0</v>
      </c>
      <c r="AA20" s="10">
        <f>'Intenzity 1'!AB135*365*Parametre!$C$56</f>
        <v>0</v>
      </c>
      <c r="AB20" s="10">
        <f>'Intenzity 1'!AC135*365*Parametre!$C$56</f>
        <v>0</v>
      </c>
      <c r="AC20" s="10">
        <f>'Intenzity 1'!AD135*365*Parametre!$C$56</f>
        <v>0</v>
      </c>
      <c r="AD20" s="10">
        <f>'Intenzity 1'!AE135*365*Parametre!$C$56</f>
        <v>0</v>
      </c>
      <c r="AE20" s="10">
        <f>'Intenzity 1'!AF135*365*Parametre!$C$56</f>
        <v>0</v>
      </c>
      <c r="AF20" s="10">
        <f>'Intenzity 1'!AG135*365*Parametre!$C$56</f>
        <v>0</v>
      </c>
      <c r="AG20" s="10">
        <f>'Intenzity 1'!AH135*365*Parametre!$C$56</f>
        <v>0</v>
      </c>
    </row>
    <row r="21" spans="2:33" x14ac:dyDescent="0.2">
      <c r="B21" s="17" t="s">
        <v>81</v>
      </c>
      <c r="C21" s="9">
        <f t="shared" si="6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</row>
    <row r="22" spans="2:33" ht="12" thickBot="1" x14ac:dyDescent="0.25">
      <c r="B22" s="29" t="s">
        <v>77</v>
      </c>
      <c r="C22" s="30">
        <f t="shared" si="6"/>
        <v>0</v>
      </c>
      <c r="D22" s="30">
        <f>SUM(D20:D21)</f>
        <v>0</v>
      </c>
      <c r="E22" s="30">
        <f t="shared" ref="E22:AG22" si="8">SUM(E20:E21)</f>
        <v>0</v>
      </c>
      <c r="F22" s="30">
        <f t="shared" si="8"/>
        <v>0</v>
      </c>
      <c r="G22" s="30">
        <f t="shared" si="8"/>
        <v>0</v>
      </c>
      <c r="H22" s="30">
        <f t="shared" si="8"/>
        <v>0</v>
      </c>
      <c r="I22" s="30">
        <f t="shared" si="8"/>
        <v>0</v>
      </c>
      <c r="J22" s="30">
        <f t="shared" si="8"/>
        <v>0</v>
      </c>
      <c r="K22" s="30">
        <f t="shared" si="8"/>
        <v>0</v>
      </c>
      <c r="L22" s="30">
        <f t="shared" si="8"/>
        <v>0</v>
      </c>
      <c r="M22" s="30">
        <f t="shared" si="8"/>
        <v>0</v>
      </c>
      <c r="N22" s="30">
        <f t="shared" si="8"/>
        <v>0</v>
      </c>
      <c r="O22" s="30">
        <f t="shared" si="8"/>
        <v>0</v>
      </c>
      <c r="P22" s="30">
        <f t="shared" si="8"/>
        <v>0</v>
      </c>
      <c r="Q22" s="30">
        <f t="shared" si="8"/>
        <v>0</v>
      </c>
      <c r="R22" s="30">
        <f t="shared" si="8"/>
        <v>0</v>
      </c>
      <c r="S22" s="30">
        <f t="shared" si="8"/>
        <v>0</v>
      </c>
      <c r="T22" s="30">
        <f t="shared" si="8"/>
        <v>0</v>
      </c>
      <c r="U22" s="30">
        <f t="shared" si="8"/>
        <v>0</v>
      </c>
      <c r="V22" s="30">
        <f t="shared" si="8"/>
        <v>0</v>
      </c>
      <c r="W22" s="30">
        <f t="shared" si="8"/>
        <v>0</v>
      </c>
      <c r="X22" s="30">
        <f t="shared" si="8"/>
        <v>0</v>
      </c>
      <c r="Y22" s="30">
        <f t="shared" si="8"/>
        <v>0</v>
      </c>
      <c r="Z22" s="30">
        <f t="shared" si="8"/>
        <v>0</v>
      </c>
      <c r="AA22" s="30">
        <f t="shared" si="8"/>
        <v>0</v>
      </c>
      <c r="AB22" s="30">
        <f t="shared" si="8"/>
        <v>0</v>
      </c>
      <c r="AC22" s="30">
        <f t="shared" si="8"/>
        <v>0</v>
      </c>
      <c r="AD22" s="30">
        <f t="shared" si="8"/>
        <v>0</v>
      </c>
      <c r="AE22" s="30">
        <f t="shared" si="8"/>
        <v>0</v>
      </c>
      <c r="AF22" s="30">
        <f t="shared" si="8"/>
        <v>0</v>
      </c>
      <c r="AG22" s="30">
        <f t="shared" si="8"/>
        <v>0</v>
      </c>
    </row>
    <row r="23" spans="2:33" ht="12" thickTop="1" x14ac:dyDescent="0.2">
      <c r="B23" s="31" t="s">
        <v>76</v>
      </c>
      <c r="C23" s="32">
        <f t="shared" si="6"/>
        <v>0</v>
      </c>
      <c r="D23" s="32">
        <f t="shared" ref="D23:AG23" si="9">SUM(D19,D22)</f>
        <v>0</v>
      </c>
      <c r="E23" s="32">
        <f t="shared" si="9"/>
        <v>0</v>
      </c>
      <c r="F23" s="32">
        <f t="shared" si="9"/>
        <v>0</v>
      </c>
      <c r="G23" s="32">
        <f t="shared" si="9"/>
        <v>0</v>
      </c>
      <c r="H23" s="32">
        <f t="shared" si="9"/>
        <v>0</v>
      </c>
      <c r="I23" s="32">
        <f t="shared" si="9"/>
        <v>0</v>
      </c>
      <c r="J23" s="32">
        <f t="shared" si="9"/>
        <v>0</v>
      </c>
      <c r="K23" s="32">
        <f t="shared" si="9"/>
        <v>0</v>
      </c>
      <c r="L23" s="32">
        <f t="shared" si="9"/>
        <v>0</v>
      </c>
      <c r="M23" s="32">
        <f t="shared" si="9"/>
        <v>0</v>
      </c>
      <c r="N23" s="32">
        <f t="shared" si="9"/>
        <v>0</v>
      </c>
      <c r="O23" s="32">
        <f t="shared" si="9"/>
        <v>0</v>
      </c>
      <c r="P23" s="32">
        <f t="shared" si="9"/>
        <v>0</v>
      </c>
      <c r="Q23" s="32">
        <f t="shared" si="9"/>
        <v>0</v>
      </c>
      <c r="R23" s="32">
        <f t="shared" si="9"/>
        <v>0</v>
      </c>
      <c r="S23" s="32">
        <f t="shared" si="9"/>
        <v>0</v>
      </c>
      <c r="T23" s="32">
        <f t="shared" si="9"/>
        <v>0</v>
      </c>
      <c r="U23" s="32">
        <f t="shared" si="9"/>
        <v>0</v>
      </c>
      <c r="V23" s="32">
        <f t="shared" si="9"/>
        <v>0</v>
      </c>
      <c r="W23" s="32">
        <f t="shared" si="9"/>
        <v>0</v>
      </c>
      <c r="X23" s="32">
        <f t="shared" si="9"/>
        <v>0</v>
      </c>
      <c r="Y23" s="32">
        <f t="shared" si="9"/>
        <v>0</v>
      </c>
      <c r="Z23" s="32">
        <f t="shared" si="9"/>
        <v>0</v>
      </c>
      <c r="AA23" s="32">
        <f t="shared" si="9"/>
        <v>0</v>
      </c>
      <c r="AB23" s="32">
        <f t="shared" si="9"/>
        <v>0</v>
      </c>
      <c r="AC23" s="32">
        <f t="shared" si="9"/>
        <v>0</v>
      </c>
      <c r="AD23" s="32">
        <f t="shared" si="9"/>
        <v>0</v>
      </c>
      <c r="AE23" s="32">
        <f t="shared" si="9"/>
        <v>0</v>
      </c>
      <c r="AF23" s="32">
        <f t="shared" si="9"/>
        <v>0</v>
      </c>
      <c r="AG23" s="32">
        <f t="shared" si="9"/>
        <v>0</v>
      </c>
    </row>
    <row r="26" spans="2:33" x14ac:dyDescent="0.2">
      <c r="C26" s="4"/>
      <c r="D26" s="4" t="s">
        <v>10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x14ac:dyDescent="0.2">
      <c r="B27" s="5" t="s">
        <v>83</v>
      </c>
      <c r="C27" s="5"/>
      <c r="D27" s="4">
        <v>1</v>
      </c>
      <c r="E27" s="4">
        <v>2</v>
      </c>
      <c r="F27" s="4">
        <v>3</v>
      </c>
      <c r="G27" s="4">
        <v>4</v>
      </c>
      <c r="H27" s="4">
        <v>5</v>
      </c>
      <c r="I27" s="4">
        <v>6</v>
      </c>
      <c r="J27" s="4">
        <v>7</v>
      </c>
      <c r="K27" s="4">
        <v>8</v>
      </c>
      <c r="L27" s="4">
        <v>9</v>
      </c>
      <c r="M27" s="4">
        <v>10</v>
      </c>
      <c r="N27" s="4">
        <v>11</v>
      </c>
      <c r="O27" s="4">
        <v>12</v>
      </c>
      <c r="P27" s="4">
        <v>13</v>
      </c>
      <c r="Q27" s="4">
        <v>14</v>
      </c>
      <c r="R27" s="4">
        <v>15</v>
      </c>
      <c r="S27" s="4">
        <v>16</v>
      </c>
      <c r="T27" s="4">
        <v>17</v>
      </c>
      <c r="U27" s="4">
        <v>18</v>
      </c>
      <c r="V27" s="4">
        <v>19</v>
      </c>
      <c r="W27" s="4">
        <v>20</v>
      </c>
      <c r="X27" s="4">
        <v>21</v>
      </c>
      <c r="Y27" s="4">
        <v>22</v>
      </c>
      <c r="Z27" s="4">
        <v>23</v>
      </c>
      <c r="AA27" s="4">
        <v>24</v>
      </c>
      <c r="AB27" s="4">
        <v>25</v>
      </c>
      <c r="AC27" s="4">
        <v>26</v>
      </c>
      <c r="AD27" s="4">
        <v>27</v>
      </c>
      <c r="AE27" s="4">
        <v>28</v>
      </c>
      <c r="AF27" s="4">
        <v>29</v>
      </c>
      <c r="AG27" s="4">
        <v>30</v>
      </c>
    </row>
    <row r="28" spans="2:33" x14ac:dyDescent="0.2">
      <c r="B28" s="213" t="s">
        <v>59</v>
      </c>
      <c r="C28" s="213" t="s">
        <v>9</v>
      </c>
      <c r="D28" s="214">
        <f t="shared" ref="D28:AG28" si="10">D4</f>
        <v>2022</v>
      </c>
      <c r="E28" s="214">
        <f t="shared" si="10"/>
        <v>2023</v>
      </c>
      <c r="F28" s="214">
        <f t="shared" si="10"/>
        <v>2024</v>
      </c>
      <c r="G28" s="214">
        <f t="shared" si="10"/>
        <v>2025</v>
      </c>
      <c r="H28" s="214">
        <f t="shared" si="10"/>
        <v>2026</v>
      </c>
      <c r="I28" s="214">
        <f t="shared" si="10"/>
        <v>2027</v>
      </c>
      <c r="J28" s="214">
        <f t="shared" si="10"/>
        <v>2028</v>
      </c>
      <c r="K28" s="214">
        <f t="shared" si="10"/>
        <v>2029</v>
      </c>
      <c r="L28" s="214">
        <f t="shared" si="10"/>
        <v>2030</v>
      </c>
      <c r="M28" s="214">
        <f t="shared" si="10"/>
        <v>2031</v>
      </c>
      <c r="N28" s="214">
        <f t="shared" si="10"/>
        <v>2032</v>
      </c>
      <c r="O28" s="214">
        <f t="shared" si="10"/>
        <v>2033</v>
      </c>
      <c r="P28" s="214">
        <f t="shared" si="10"/>
        <v>2034</v>
      </c>
      <c r="Q28" s="214">
        <f t="shared" si="10"/>
        <v>2035</v>
      </c>
      <c r="R28" s="214">
        <f t="shared" si="10"/>
        <v>2036</v>
      </c>
      <c r="S28" s="214">
        <f t="shared" si="10"/>
        <v>2037</v>
      </c>
      <c r="T28" s="214">
        <f t="shared" si="10"/>
        <v>2038</v>
      </c>
      <c r="U28" s="214">
        <f t="shared" si="10"/>
        <v>2039</v>
      </c>
      <c r="V28" s="214">
        <f t="shared" si="10"/>
        <v>2040</v>
      </c>
      <c r="W28" s="214">
        <f t="shared" si="10"/>
        <v>2041</v>
      </c>
      <c r="X28" s="214">
        <f t="shared" si="10"/>
        <v>2042</v>
      </c>
      <c r="Y28" s="214">
        <f t="shared" si="10"/>
        <v>2043</v>
      </c>
      <c r="Z28" s="214">
        <f t="shared" si="10"/>
        <v>2044</v>
      </c>
      <c r="AA28" s="214">
        <f t="shared" si="10"/>
        <v>2045</v>
      </c>
      <c r="AB28" s="214">
        <f t="shared" si="10"/>
        <v>2046</v>
      </c>
      <c r="AC28" s="214">
        <f t="shared" si="10"/>
        <v>2047</v>
      </c>
      <c r="AD28" s="214">
        <f t="shared" si="10"/>
        <v>2048</v>
      </c>
      <c r="AE28" s="214">
        <f t="shared" si="10"/>
        <v>2049</v>
      </c>
      <c r="AF28" s="214">
        <f t="shared" si="10"/>
        <v>2050</v>
      </c>
      <c r="AG28" s="214">
        <f t="shared" si="10"/>
        <v>2051</v>
      </c>
    </row>
    <row r="29" spans="2:33" x14ac:dyDescent="0.2">
      <c r="B29" s="4" t="s">
        <v>84</v>
      </c>
      <c r="C29" s="9">
        <f t="shared" ref="C29:C35" si="11">SUM(D29:AG29)</f>
        <v>0</v>
      </c>
      <c r="D29" s="11">
        <f t="shared" ref="D29:AG29" si="12">D17-D5</f>
        <v>0</v>
      </c>
      <c r="E29" s="11">
        <f t="shared" si="12"/>
        <v>0</v>
      </c>
      <c r="F29" s="11">
        <f t="shared" si="12"/>
        <v>0</v>
      </c>
      <c r="G29" s="11">
        <f t="shared" si="12"/>
        <v>0</v>
      </c>
      <c r="H29" s="11">
        <f t="shared" si="12"/>
        <v>0</v>
      </c>
      <c r="I29" s="11">
        <f t="shared" si="12"/>
        <v>0</v>
      </c>
      <c r="J29" s="11">
        <f t="shared" si="12"/>
        <v>0</v>
      </c>
      <c r="K29" s="11">
        <f t="shared" si="12"/>
        <v>0</v>
      </c>
      <c r="L29" s="11">
        <f t="shared" si="12"/>
        <v>0</v>
      </c>
      <c r="M29" s="11">
        <f t="shared" si="12"/>
        <v>0</v>
      </c>
      <c r="N29" s="11">
        <f t="shared" si="12"/>
        <v>0</v>
      </c>
      <c r="O29" s="11">
        <f t="shared" si="12"/>
        <v>0</v>
      </c>
      <c r="P29" s="11">
        <f t="shared" si="12"/>
        <v>0</v>
      </c>
      <c r="Q29" s="11">
        <f t="shared" si="12"/>
        <v>0</v>
      </c>
      <c r="R29" s="11">
        <f t="shared" si="12"/>
        <v>0</v>
      </c>
      <c r="S29" s="11">
        <f t="shared" si="12"/>
        <v>0</v>
      </c>
      <c r="T29" s="11">
        <f t="shared" si="12"/>
        <v>0</v>
      </c>
      <c r="U29" s="11">
        <f t="shared" si="12"/>
        <v>0</v>
      </c>
      <c r="V29" s="11">
        <f t="shared" si="12"/>
        <v>0</v>
      </c>
      <c r="W29" s="11">
        <f t="shared" si="12"/>
        <v>0</v>
      </c>
      <c r="X29" s="11">
        <f t="shared" si="12"/>
        <v>0</v>
      </c>
      <c r="Y29" s="11">
        <f t="shared" si="12"/>
        <v>0</v>
      </c>
      <c r="Z29" s="11">
        <f t="shared" si="12"/>
        <v>0</v>
      </c>
      <c r="AA29" s="11">
        <f t="shared" si="12"/>
        <v>0</v>
      </c>
      <c r="AB29" s="11">
        <f t="shared" si="12"/>
        <v>0</v>
      </c>
      <c r="AC29" s="11">
        <f t="shared" si="12"/>
        <v>0</v>
      </c>
      <c r="AD29" s="11">
        <f t="shared" si="12"/>
        <v>0</v>
      </c>
      <c r="AE29" s="11">
        <f t="shared" si="12"/>
        <v>0</v>
      </c>
      <c r="AF29" s="11">
        <f t="shared" si="12"/>
        <v>0</v>
      </c>
      <c r="AG29" s="11">
        <f t="shared" si="12"/>
        <v>0</v>
      </c>
    </row>
    <row r="30" spans="2:33" x14ac:dyDescent="0.2">
      <c r="B30" s="4" t="s">
        <v>45</v>
      </c>
      <c r="C30" s="9">
        <f t="shared" si="11"/>
        <v>0</v>
      </c>
      <c r="D30" s="11">
        <f t="shared" ref="D30:AG30" si="13">D18-D6</f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11">
        <f t="shared" si="13"/>
        <v>0</v>
      </c>
      <c r="I30" s="11">
        <f t="shared" si="13"/>
        <v>0</v>
      </c>
      <c r="J30" s="11">
        <f t="shared" si="13"/>
        <v>0</v>
      </c>
      <c r="K30" s="11">
        <f t="shared" si="13"/>
        <v>0</v>
      </c>
      <c r="L30" s="11">
        <f t="shared" si="13"/>
        <v>0</v>
      </c>
      <c r="M30" s="11">
        <f t="shared" si="13"/>
        <v>0</v>
      </c>
      <c r="N30" s="11">
        <f t="shared" si="13"/>
        <v>0</v>
      </c>
      <c r="O30" s="11">
        <f t="shared" si="13"/>
        <v>0</v>
      </c>
      <c r="P30" s="11">
        <f t="shared" si="13"/>
        <v>0</v>
      </c>
      <c r="Q30" s="11">
        <f t="shared" si="13"/>
        <v>0</v>
      </c>
      <c r="R30" s="11">
        <f t="shared" si="13"/>
        <v>0</v>
      </c>
      <c r="S30" s="11">
        <f t="shared" si="13"/>
        <v>0</v>
      </c>
      <c r="T30" s="11">
        <f t="shared" si="13"/>
        <v>0</v>
      </c>
      <c r="U30" s="11">
        <f t="shared" si="13"/>
        <v>0</v>
      </c>
      <c r="V30" s="11">
        <f t="shared" si="13"/>
        <v>0</v>
      </c>
      <c r="W30" s="11">
        <f t="shared" si="13"/>
        <v>0</v>
      </c>
      <c r="X30" s="11">
        <f t="shared" si="13"/>
        <v>0</v>
      </c>
      <c r="Y30" s="11">
        <f t="shared" si="13"/>
        <v>0</v>
      </c>
      <c r="Z30" s="11">
        <f t="shared" si="13"/>
        <v>0</v>
      </c>
      <c r="AA30" s="11">
        <f t="shared" si="13"/>
        <v>0</v>
      </c>
      <c r="AB30" s="11">
        <f t="shared" si="13"/>
        <v>0</v>
      </c>
      <c r="AC30" s="11">
        <f t="shared" si="13"/>
        <v>0</v>
      </c>
      <c r="AD30" s="11">
        <f t="shared" si="13"/>
        <v>0</v>
      </c>
      <c r="AE30" s="11">
        <f t="shared" si="13"/>
        <v>0</v>
      </c>
      <c r="AF30" s="11">
        <f t="shared" si="13"/>
        <v>0</v>
      </c>
      <c r="AG30" s="11">
        <f t="shared" si="13"/>
        <v>0</v>
      </c>
    </row>
    <row r="31" spans="2:33" x14ac:dyDescent="0.2">
      <c r="B31" s="5" t="s">
        <v>74</v>
      </c>
      <c r="C31" s="15">
        <f t="shared" si="11"/>
        <v>0</v>
      </c>
      <c r="D31" s="15">
        <f t="shared" ref="D31:AG31" si="14">SUM(D29:D30)</f>
        <v>0</v>
      </c>
      <c r="E31" s="15">
        <f t="shared" si="14"/>
        <v>0</v>
      </c>
      <c r="F31" s="15">
        <f t="shared" si="14"/>
        <v>0</v>
      </c>
      <c r="G31" s="15">
        <f t="shared" si="14"/>
        <v>0</v>
      </c>
      <c r="H31" s="15">
        <f t="shared" si="14"/>
        <v>0</v>
      </c>
      <c r="I31" s="15">
        <f t="shared" si="14"/>
        <v>0</v>
      </c>
      <c r="J31" s="15">
        <f t="shared" si="14"/>
        <v>0</v>
      </c>
      <c r="K31" s="15">
        <f t="shared" si="14"/>
        <v>0</v>
      </c>
      <c r="L31" s="15">
        <f t="shared" si="14"/>
        <v>0</v>
      </c>
      <c r="M31" s="15">
        <f t="shared" si="14"/>
        <v>0</v>
      </c>
      <c r="N31" s="15">
        <f t="shared" si="14"/>
        <v>0</v>
      </c>
      <c r="O31" s="15">
        <f t="shared" si="14"/>
        <v>0</v>
      </c>
      <c r="P31" s="15">
        <f t="shared" si="14"/>
        <v>0</v>
      </c>
      <c r="Q31" s="15">
        <f t="shared" si="14"/>
        <v>0</v>
      </c>
      <c r="R31" s="15">
        <f t="shared" si="14"/>
        <v>0</v>
      </c>
      <c r="S31" s="15">
        <f t="shared" si="14"/>
        <v>0</v>
      </c>
      <c r="T31" s="15">
        <f t="shared" si="14"/>
        <v>0</v>
      </c>
      <c r="U31" s="15">
        <f t="shared" si="14"/>
        <v>0</v>
      </c>
      <c r="V31" s="15">
        <f t="shared" si="14"/>
        <v>0</v>
      </c>
      <c r="W31" s="15">
        <f t="shared" si="14"/>
        <v>0</v>
      </c>
      <c r="X31" s="15">
        <f t="shared" si="14"/>
        <v>0</v>
      </c>
      <c r="Y31" s="15">
        <f t="shared" si="14"/>
        <v>0</v>
      </c>
      <c r="Z31" s="15">
        <f t="shared" si="14"/>
        <v>0</v>
      </c>
      <c r="AA31" s="15">
        <f t="shared" si="14"/>
        <v>0</v>
      </c>
      <c r="AB31" s="15">
        <f t="shared" si="14"/>
        <v>0</v>
      </c>
      <c r="AC31" s="15">
        <f t="shared" si="14"/>
        <v>0</v>
      </c>
      <c r="AD31" s="15">
        <f t="shared" si="14"/>
        <v>0</v>
      </c>
      <c r="AE31" s="15">
        <f t="shared" si="14"/>
        <v>0</v>
      </c>
      <c r="AF31" s="15">
        <f t="shared" si="14"/>
        <v>0</v>
      </c>
      <c r="AG31" s="15">
        <f t="shared" si="14"/>
        <v>0</v>
      </c>
    </row>
    <row r="32" spans="2:33" x14ac:dyDescent="0.2">
      <c r="B32" s="17" t="s">
        <v>78</v>
      </c>
      <c r="C32" s="9">
        <f t="shared" si="11"/>
        <v>0</v>
      </c>
      <c r="D32" s="11">
        <f t="shared" ref="D32:AG32" si="15">D20-D8</f>
        <v>0</v>
      </c>
      <c r="E32" s="11">
        <f t="shared" si="15"/>
        <v>0</v>
      </c>
      <c r="F32" s="11">
        <f t="shared" si="15"/>
        <v>0</v>
      </c>
      <c r="G32" s="11">
        <f t="shared" si="15"/>
        <v>0</v>
      </c>
      <c r="H32" s="11">
        <f t="shared" si="15"/>
        <v>0</v>
      </c>
      <c r="I32" s="11">
        <f t="shared" si="15"/>
        <v>0</v>
      </c>
      <c r="J32" s="11">
        <f t="shared" si="15"/>
        <v>0</v>
      </c>
      <c r="K32" s="11">
        <f t="shared" si="15"/>
        <v>0</v>
      </c>
      <c r="L32" s="11">
        <f t="shared" si="15"/>
        <v>0</v>
      </c>
      <c r="M32" s="11">
        <f t="shared" si="15"/>
        <v>0</v>
      </c>
      <c r="N32" s="11">
        <f t="shared" si="15"/>
        <v>0</v>
      </c>
      <c r="O32" s="11">
        <f t="shared" si="15"/>
        <v>0</v>
      </c>
      <c r="P32" s="11">
        <f t="shared" si="15"/>
        <v>0</v>
      </c>
      <c r="Q32" s="11">
        <f t="shared" si="15"/>
        <v>0</v>
      </c>
      <c r="R32" s="11">
        <f t="shared" si="15"/>
        <v>0</v>
      </c>
      <c r="S32" s="11">
        <f t="shared" si="15"/>
        <v>0</v>
      </c>
      <c r="T32" s="11">
        <f t="shared" si="15"/>
        <v>0</v>
      </c>
      <c r="U32" s="11">
        <f t="shared" si="15"/>
        <v>0</v>
      </c>
      <c r="V32" s="11">
        <f t="shared" si="15"/>
        <v>0</v>
      </c>
      <c r="W32" s="11">
        <f t="shared" si="15"/>
        <v>0</v>
      </c>
      <c r="X32" s="11">
        <f t="shared" si="15"/>
        <v>0</v>
      </c>
      <c r="Y32" s="11">
        <f t="shared" si="15"/>
        <v>0</v>
      </c>
      <c r="Z32" s="11">
        <f t="shared" si="15"/>
        <v>0</v>
      </c>
      <c r="AA32" s="11">
        <f t="shared" si="15"/>
        <v>0</v>
      </c>
      <c r="AB32" s="11">
        <f t="shared" si="15"/>
        <v>0</v>
      </c>
      <c r="AC32" s="11">
        <f t="shared" si="15"/>
        <v>0</v>
      </c>
      <c r="AD32" s="11">
        <f t="shared" si="15"/>
        <v>0</v>
      </c>
      <c r="AE32" s="11">
        <f t="shared" si="15"/>
        <v>0</v>
      </c>
      <c r="AF32" s="11">
        <f t="shared" si="15"/>
        <v>0</v>
      </c>
      <c r="AG32" s="11">
        <f t="shared" si="15"/>
        <v>0</v>
      </c>
    </row>
    <row r="33" spans="2:33" x14ac:dyDescent="0.2">
      <c r="B33" s="17" t="s">
        <v>81</v>
      </c>
      <c r="C33" s="9">
        <f t="shared" si="11"/>
        <v>0</v>
      </c>
      <c r="D33" s="11">
        <f t="shared" ref="D33:AG33" si="16">D21-D9</f>
        <v>0</v>
      </c>
      <c r="E33" s="11">
        <f t="shared" si="16"/>
        <v>0</v>
      </c>
      <c r="F33" s="11">
        <f t="shared" si="16"/>
        <v>0</v>
      </c>
      <c r="G33" s="11">
        <f t="shared" si="16"/>
        <v>0</v>
      </c>
      <c r="H33" s="11">
        <f t="shared" si="16"/>
        <v>0</v>
      </c>
      <c r="I33" s="11">
        <f t="shared" si="16"/>
        <v>0</v>
      </c>
      <c r="J33" s="11">
        <f t="shared" si="16"/>
        <v>0</v>
      </c>
      <c r="K33" s="11">
        <f t="shared" si="16"/>
        <v>0</v>
      </c>
      <c r="L33" s="11">
        <f t="shared" si="16"/>
        <v>0</v>
      </c>
      <c r="M33" s="11">
        <f t="shared" si="16"/>
        <v>0</v>
      </c>
      <c r="N33" s="11">
        <f t="shared" si="16"/>
        <v>0</v>
      </c>
      <c r="O33" s="11">
        <f t="shared" si="16"/>
        <v>0</v>
      </c>
      <c r="P33" s="11">
        <f t="shared" si="16"/>
        <v>0</v>
      </c>
      <c r="Q33" s="11">
        <f t="shared" si="16"/>
        <v>0</v>
      </c>
      <c r="R33" s="11">
        <f t="shared" si="16"/>
        <v>0</v>
      </c>
      <c r="S33" s="11">
        <f t="shared" si="16"/>
        <v>0</v>
      </c>
      <c r="T33" s="11">
        <f t="shared" si="16"/>
        <v>0</v>
      </c>
      <c r="U33" s="11">
        <f t="shared" si="16"/>
        <v>0</v>
      </c>
      <c r="V33" s="11">
        <f t="shared" si="16"/>
        <v>0</v>
      </c>
      <c r="W33" s="11">
        <f t="shared" si="16"/>
        <v>0</v>
      </c>
      <c r="X33" s="11">
        <f t="shared" si="16"/>
        <v>0</v>
      </c>
      <c r="Y33" s="11">
        <f t="shared" si="16"/>
        <v>0</v>
      </c>
      <c r="Z33" s="11">
        <f t="shared" si="16"/>
        <v>0</v>
      </c>
      <c r="AA33" s="11">
        <f t="shared" si="16"/>
        <v>0</v>
      </c>
      <c r="AB33" s="11">
        <f t="shared" si="16"/>
        <v>0</v>
      </c>
      <c r="AC33" s="11">
        <f t="shared" si="16"/>
        <v>0</v>
      </c>
      <c r="AD33" s="11">
        <f t="shared" si="16"/>
        <v>0</v>
      </c>
      <c r="AE33" s="11">
        <f t="shared" si="16"/>
        <v>0</v>
      </c>
      <c r="AF33" s="11">
        <f t="shared" si="16"/>
        <v>0</v>
      </c>
      <c r="AG33" s="11">
        <f t="shared" si="16"/>
        <v>0</v>
      </c>
    </row>
    <row r="34" spans="2:33" ht="12" thickBot="1" x14ac:dyDescent="0.25">
      <c r="B34" s="29" t="s">
        <v>77</v>
      </c>
      <c r="C34" s="30">
        <f t="shared" si="11"/>
        <v>0</v>
      </c>
      <c r="D34" s="30">
        <f>SUM(D32:D33)</f>
        <v>0</v>
      </c>
      <c r="E34" s="30">
        <f t="shared" ref="E34:AG34" si="17">SUM(E32:E33)</f>
        <v>0</v>
      </c>
      <c r="F34" s="30">
        <f t="shared" si="17"/>
        <v>0</v>
      </c>
      <c r="G34" s="30">
        <f t="shared" si="17"/>
        <v>0</v>
      </c>
      <c r="H34" s="30">
        <f t="shared" si="17"/>
        <v>0</v>
      </c>
      <c r="I34" s="30">
        <f t="shared" si="17"/>
        <v>0</v>
      </c>
      <c r="J34" s="30">
        <f t="shared" si="17"/>
        <v>0</v>
      </c>
      <c r="K34" s="30">
        <f t="shared" si="17"/>
        <v>0</v>
      </c>
      <c r="L34" s="30">
        <f t="shared" si="17"/>
        <v>0</v>
      </c>
      <c r="M34" s="30">
        <f t="shared" si="17"/>
        <v>0</v>
      </c>
      <c r="N34" s="30">
        <f t="shared" si="17"/>
        <v>0</v>
      </c>
      <c r="O34" s="30">
        <f t="shared" si="17"/>
        <v>0</v>
      </c>
      <c r="P34" s="30">
        <f t="shared" si="17"/>
        <v>0</v>
      </c>
      <c r="Q34" s="30">
        <f t="shared" si="17"/>
        <v>0</v>
      </c>
      <c r="R34" s="30">
        <f t="shared" si="17"/>
        <v>0</v>
      </c>
      <c r="S34" s="30">
        <f t="shared" si="17"/>
        <v>0</v>
      </c>
      <c r="T34" s="30">
        <f t="shared" si="17"/>
        <v>0</v>
      </c>
      <c r="U34" s="30">
        <f t="shared" si="17"/>
        <v>0</v>
      </c>
      <c r="V34" s="30">
        <f t="shared" si="17"/>
        <v>0</v>
      </c>
      <c r="W34" s="30">
        <f t="shared" si="17"/>
        <v>0</v>
      </c>
      <c r="X34" s="30">
        <f t="shared" si="17"/>
        <v>0</v>
      </c>
      <c r="Y34" s="30">
        <f t="shared" si="17"/>
        <v>0</v>
      </c>
      <c r="Z34" s="30">
        <f t="shared" si="17"/>
        <v>0</v>
      </c>
      <c r="AA34" s="30">
        <f t="shared" si="17"/>
        <v>0</v>
      </c>
      <c r="AB34" s="30">
        <f t="shared" si="17"/>
        <v>0</v>
      </c>
      <c r="AC34" s="30">
        <f t="shared" si="17"/>
        <v>0</v>
      </c>
      <c r="AD34" s="30">
        <f t="shared" si="17"/>
        <v>0</v>
      </c>
      <c r="AE34" s="30">
        <f t="shared" si="17"/>
        <v>0</v>
      </c>
      <c r="AF34" s="30">
        <f t="shared" si="17"/>
        <v>0</v>
      </c>
      <c r="AG34" s="30">
        <f t="shared" si="17"/>
        <v>0</v>
      </c>
    </row>
    <row r="35" spans="2:33" ht="12" thickTop="1" x14ac:dyDescent="0.2">
      <c r="B35" s="31" t="s">
        <v>76</v>
      </c>
      <c r="C35" s="32">
        <f t="shared" si="11"/>
        <v>0</v>
      </c>
      <c r="D35" s="32">
        <f>SUM(D31,D34)</f>
        <v>0</v>
      </c>
      <c r="E35" s="32">
        <f t="shared" ref="E35:AG35" si="18">SUM(E31,E34)</f>
        <v>0</v>
      </c>
      <c r="F35" s="32">
        <f t="shared" si="18"/>
        <v>0</v>
      </c>
      <c r="G35" s="32">
        <f t="shared" si="18"/>
        <v>0</v>
      </c>
      <c r="H35" s="32">
        <f t="shared" si="18"/>
        <v>0</v>
      </c>
      <c r="I35" s="32">
        <f t="shared" si="18"/>
        <v>0</v>
      </c>
      <c r="J35" s="32">
        <f t="shared" si="18"/>
        <v>0</v>
      </c>
      <c r="K35" s="32">
        <f t="shared" si="18"/>
        <v>0</v>
      </c>
      <c r="L35" s="32">
        <f t="shared" si="18"/>
        <v>0</v>
      </c>
      <c r="M35" s="32">
        <f t="shared" si="18"/>
        <v>0</v>
      </c>
      <c r="N35" s="32">
        <f t="shared" si="18"/>
        <v>0</v>
      </c>
      <c r="O35" s="32">
        <f t="shared" si="18"/>
        <v>0</v>
      </c>
      <c r="P35" s="32">
        <f t="shared" si="18"/>
        <v>0</v>
      </c>
      <c r="Q35" s="32">
        <f t="shared" si="18"/>
        <v>0</v>
      </c>
      <c r="R35" s="32">
        <f t="shared" si="18"/>
        <v>0</v>
      </c>
      <c r="S35" s="32">
        <f t="shared" si="18"/>
        <v>0</v>
      </c>
      <c r="T35" s="32">
        <f t="shared" si="18"/>
        <v>0</v>
      </c>
      <c r="U35" s="32">
        <f t="shared" si="18"/>
        <v>0</v>
      </c>
      <c r="V35" s="32">
        <f t="shared" si="18"/>
        <v>0</v>
      </c>
      <c r="W35" s="32">
        <f t="shared" si="18"/>
        <v>0</v>
      </c>
      <c r="X35" s="32">
        <f t="shared" si="18"/>
        <v>0</v>
      </c>
      <c r="Y35" s="32">
        <f t="shared" si="18"/>
        <v>0</v>
      </c>
      <c r="Z35" s="32">
        <f t="shared" si="18"/>
        <v>0</v>
      </c>
      <c r="AA35" s="32">
        <f t="shared" si="18"/>
        <v>0</v>
      </c>
      <c r="AB35" s="32">
        <f t="shared" si="18"/>
        <v>0</v>
      </c>
      <c r="AC35" s="32">
        <f t="shared" si="18"/>
        <v>0</v>
      </c>
      <c r="AD35" s="32">
        <f t="shared" si="18"/>
        <v>0</v>
      </c>
      <c r="AE35" s="32">
        <f t="shared" si="18"/>
        <v>0</v>
      </c>
      <c r="AF35" s="32">
        <f t="shared" si="18"/>
        <v>0</v>
      </c>
      <c r="AG35" s="32">
        <f t="shared" si="18"/>
        <v>0</v>
      </c>
    </row>
    <row r="38" spans="2:33" x14ac:dyDescent="0.2">
      <c r="C38" s="4"/>
      <c r="D38" s="4" t="s">
        <v>10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2:33" x14ac:dyDescent="0.2">
      <c r="B39" s="5" t="s">
        <v>333</v>
      </c>
      <c r="C39" s="5"/>
      <c r="D39" s="4">
        <v>1</v>
      </c>
      <c r="E39" s="4">
        <v>2</v>
      </c>
      <c r="F39" s="4">
        <v>3</v>
      </c>
      <c r="G39" s="4">
        <v>4</v>
      </c>
      <c r="H39" s="4">
        <v>5</v>
      </c>
      <c r="I39" s="4">
        <v>6</v>
      </c>
      <c r="J39" s="4">
        <v>7</v>
      </c>
      <c r="K39" s="4">
        <v>8</v>
      </c>
      <c r="L39" s="4">
        <v>9</v>
      </c>
      <c r="M39" s="4">
        <v>10</v>
      </c>
      <c r="N39" s="4">
        <v>11</v>
      </c>
      <c r="O39" s="4">
        <v>12</v>
      </c>
      <c r="P39" s="4">
        <v>13</v>
      </c>
      <c r="Q39" s="4">
        <v>14</v>
      </c>
      <c r="R39" s="4">
        <v>15</v>
      </c>
      <c r="S39" s="4">
        <v>16</v>
      </c>
      <c r="T39" s="4">
        <v>17</v>
      </c>
      <c r="U39" s="4">
        <v>18</v>
      </c>
      <c r="V39" s="4">
        <v>19</v>
      </c>
      <c r="W39" s="4">
        <v>20</v>
      </c>
      <c r="X39" s="4">
        <v>21</v>
      </c>
      <c r="Y39" s="4">
        <v>22</v>
      </c>
      <c r="Z39" s="4">
        <v>23</v>
      </c>
      <c r="AA39" s="4">
        <v>24</v>
      </c>
      <c r="AB39" s="4">
        <v>25</v>
      </c>
      <c r="AC39" s="4">
        <v>26</v>
      </c>
      <c r="AD39" s="4">
        <v>27</v>
      </c>
      <c r="AE39" s="4">
        <v>28</v>
      </c>
      <c r="AF39" s="4">
        <v>29</v>
      </c>
      <c r="AG39" s="4">
        <v>30</v>
      </c>
    </row>
    <row r="40" spans="2:33" x14ac:dyDescent="0.2">
      <c r="B40" s="213" t="s">
        <v>59</v>
      </c>
      <c r="C40" s="213" t="s">
        <v>9</v>
      </c>
      <c r="D40" s="214">
        <f t="shared" ref="D40:AG40" si="19">D4</f>
        <v>2022</v>
      </c>
      <c r="E40" s="214">
        <f t="shared" si="19"/>
        <v>2023</v>
      </c>
      <c r="F40" s="214">
        <f t="shared" si="19"/>
        <v>2024</v>
      </c>
      <c r="G40" s="214">
        <f t="shared" si="19"/>
        <v>2025</v>
      </c>
      <c r="H40" s="214">
        <f t="shared" si="19"/>
        <v>2026</v>
      </c>
      <c r="I40" s="214">
        <f t="shared" si="19"/>
        <v>2027</v>
      </c>
      <c r="J40" s="214">
        <f t="shared" si="19"/>
        <v>2028</v>
      </c>
      <c r="K40" s="214">
        <f t="shared" si="19"/>
        <v>2029</v>
      </c>
      <c r="L40" s="214">
        <f t="shared" si="19"/>
        <v>2030</v>
      </c>
      <c r="M40" s="214">
        <f t="shared" si="19"/>
        <v>2031</v>
      </c>
      <c r="N40" s="214">
        <f t="shared" si="19"/>
        <v>2032</v>
      </c>
      <c r="O40" s="214">
        <f t="shared" si="19"/>
        <v>2033</v>
      </c>
      <c r="P40" s="214">
        <f t="shared" si="19"/>
        <v>2034</v>
      </c>
      <c r="Q40" s="214">
        <f t="shared" si="19"/>
        <v>2035</v>
      </c>
      <c r="R40" s="214">
        <f t="shared" si="19"/>
        <v>2036</v>
      </c>
      <c r="S40" s="214">
        <f t="shared" si="19"/>
        <v>2037</v>
      </c>
      <c r="T40" s="214">
        <f t="shared" si="19"/>
        <v>2038</v>
      </c>
      <c r="U40" s="214">
        <f t="shared" si="19"/>
        <v>2039</v>
      </c>
      <c r="V40" s="214">
        <f t="shared" si="19"/>
        <v>2040</v>
      </c>
      <c r="W40" s="214">
        <f t="shared" si="19"/>
        <v>2041</v>
      </c>
      <c r="X40" s="214">
        <f t="shared" si="19"/>
        <v>2042</v>
      </c>
      <c r="Y40" s="214">
        <f t="shared" si="19"/>
        <v>2043</v>
      </c>
      <c r="Z40" s="214">
        <f t="shared" si="19"/>
        <v>2044</v>
      </c>
      <c r="AA40" s="214">
        <f t="shared" si="19"/>
        <v>2045</v>
      </c>
      <c r="AB40" s="214">
        <f t="shared" si="19"/>
        <v>2046</v>
      </c>
      <c r="AC40" s="214">
        <f t="shared" si="19"/>
        <v>2047</v>
      </c>
      <c r="AD40" s="214">
        <f t="shared" si="19"/>
        <v>2048</v>
      </c>
      <c r="AE40" s="214">
        <f t="shared" si="19"/>
        <v>2049</v>
      </c>
      <c r="AF40" s="214">
        <f t="shared" si="19"/>
        <v>2050</v>
      </c>
      <c r="AG40" s="214">
        <f t="shared" si="19"/>
        <v>2051</v>
      </c>
    </row>
    <row r="41" spans="2:33" x14ac:dyDescent="0.2">
      <c r="B41" s="4" t="s">
        <v>12</v>
      </c>
      <c r="C41" s="9">
        <f t="shared" ref="C41:C47" si="20">SUM(D41:AG41)</f>
        <v>0</v>
      </c>
      <c r="D41" s="11">
        <f>D29*Parametre!$C$79</f>
        <v>0</v>
      </c>
      <c r="E41" s="11">
        <f>E29*Parametre!$C$79</f>
        <v>0</v>
      </c>
      <c r="F41" s="11">
        <f>F29*Parametre!$C$79</f>
        <v>0</v>
      </c>
      <c r="G41" s="11">
        <f>G29*Parametre!$C$79</f>
        <v>0</v>
      </c>
      <c r="H41" s="11">
        <f>H29*Parametre!$C$79</f>
        <v>0</v>
      </c>
      <c r="I41" s="11">
        <f>I29*Parametre!$C$79</f>
        <v>0</v>
      </c>
      <c r="J41" s="11">
        <f>J29*Parametre!$C$79</f>
        <v>0</v>
      </c>
      <c r="K41" s="11">
        <f>K29*Parametre!$C$79</f>
        <v>0</v>
      </c>
      <c r="L41" s="11">
        <f>L29*Parametre!$C$79</f>
        <v>0</v>
      </c>
      <c r="M41" s="11">
        <f>M29*Parametre!$C$79</f>
        <v>0</v>
      </c>
      <c r="N41" s="11">
        <f>N29*Parametre!$C$79</f>
        <v>0</v>
      </c>
      <c r="O41" s="11">
        <f>O29*Parametre!$C$79</f>
        <v>0</v>
      </c>
      <c r="P41" s="11">
        <f>P29*Parametre!$C$79</f>
        <v>0</v>
      </c>
      <c r="Q41" s="11">
        <f>Q29*Parametre!$C$79</f>
        <v>0</v>
      </c>
      <c r="R41" s="11">
        <f>R29*Parametre!$C$79</f>
        <v>0</v>
      </c>
      <c r="S41" s="11">
        <f>S29*Parametre!$C$79</f>
        <v>0</v>
      </c>
      <c r="T41" s="11">
        <f>T29*Parametre!$C$79</f>
        <v>0</v>
      </c>
      <c r="U41" s="11">
        <f>U29*Parametre!$C$79</f>
        <v>0</v>
      </c>
      <c r="V41" s="11">
        <f>V29*Parametre!$C$79</f>
        <v>0</v>
      </c>
      <c r="W41" s="11">
        <f>W29*Parametre!$C$79</f>
        <v>0</v>
      </c>
      <c r="X41" s="11">
        <f>X29*Parametre!$C$79</f>
        <v>0</v>
      </c>
      <c r="Y41" s="11">
        <f>Y29*Parametre!$C$79</f>
        <v>0</v>
      </c>
      <c r="Z41" s="11">
        <f>Z29*Parametre!$C$79</f>
        <v>0</v>
      </c>
      <c r="AA41" s="11">
        <f>AA29*Parametre!$C$79</f>
        <v>0</v>
      </c>
      <c r="AB41" s="11">
        <f>AB29*Parametre!$C$79</f>
        <v>0</v>
      </c>
      <c r="AC41" s="11">
        <f>AC29*Parametre!$C$79</f>
        <v>0</v>
      </c>
      <c r="AD41" s="11">
        <f>AD29*Parametre!$C$79</f>
        <v>0</v>
      </c>
      <c r="AE41" s="11">
        <f>AE29*Parametre!$C$79</f>
        <v>0</v>
      </c>
      <c r="AF41" s="11">
        <f>AF29*Parametre!$C$79</f>
        <v>0</v>
      </c>
      <c r="AG41" s="11">
        <f>AG29*Parametre!$C$79</f>
        <v>0</v>
      </c>
    </row>
    <row r="42" spans="2:33" x14ac:dyDescent="0.2">
      <c r="B42" s="4" t="s">
        <v>45</v>
      </c>
      <c r="C42" s="9">
        <f t="shared" si="20"/>
        <v>0</v>
      </c>
      <c r="D42" s="11">
        <f>D30*Parametre!$C$79</f>
        <v>0</v>
      </c>
      <c r="E42" s="11">
        <f>E30*Parametre!$C$79</f>
        <v>0</v>
      </c>
      <c r="F42" s="11">
        <f>F30*Parametre!$C$79</f>
        <v>0</v>
      </c>
      <c r="G42" s="11">
        <f>G30*Parametre!$C$79</f>
        <v>0</v>
      </c>
      <c r="H42" s="11">
        <f>H30*Parametre!$C$79</f>
        <v>0</v>
      </c>
      <c r="I42" s="11">
        <f>I30*Parametre!$C$79</f>
        <v>0</v>
      </c>
      <c r="J42" s="11">
        <f>J30*Parametre!$C$79</f>
        <v>0</v>
      </c>
      <c r="K42" s="11">
        <f>K30*Parametre!$C$79</f>
        <v>0</v>
      </c>
      <c r="L42" s="11">
        <f>L30*Parametre!$C$79</f>
        <v>0</v>
      </c>
      <c r="M42" s="11">
        <f>M30*Parametre!$C$79</f>
        <v>0</v>
      </c>
      <c r="N42" s="11">
        <f>N30*Parametre!$C$79</f>
        <v>0</v>
      </c>
      <c r="O42" s="11">
        <f>O30*Parametre!$C$79</f>
        <v>0</v>
      </c>
      <c r="P42" s="11">
        <f>P30*Parametre!$C$79</f>
        <v>0</v>
      </c>
      <c r="Q42" s="11">
        <f>Q30*Parametre!$C$79</f>
        <v>0</v>
      </c>
      <c r="R42" s="11">
        <f>R30*Parametre!$C$79</f>
        <v>0</v>
      </c>
      <c r="S42" s="11">
        <f>S30*Parametre!$C$79</f>
        <v>0</v>
      </c>
      <c r="T42" s="11">
        <f>T30*Parametre!$C$79</f>
        <v>0</v>
      </c>
      <c r="U42" s="11">
        <f>U30*Parametre!$C$79</f>
        <v>0</v>
      </c>
      <c r="V42" s="11">
        <f>V30*Parametre!$C$79</f>
        <v>0</v>
      </c>
      <c r="W42" s="11">
        <f>W30*Parametre!$C$79</f>
        <v>0</v>
      </c>
      <c r="X42" s="11">
        <f>X30*Parametre!$C$79</f>
        <v>0</v>
      </c>
      <c r="Y42" s="11">
        <f>Y30*Parametre!$C$79</f>
        <v>0</v>
      </c>
      <c r="Z42" s="11">
        <f>Z30*Parametre!$C$79</f>
        <v>0</v>
      </c>
      <c r="AA42" s="11">
        <f>AA30*Parametre!$C$79</f>
        <v>0</v>
      </c>
      <c r="AB42" s="11">
        <f>AB30*Parametre!$C$79</f>
        <v>0</v>
      </c>
      <c r="AC42" s="11">
        <f>AC30*Parametre!$C$79</f>
        <v>0</v>
      </c>
      <c r="AD42" s="11">
        <f>AD30*Parametre!$C$79</f>
        <v>0</v>
      </c>
      <c r="AE42" s="11">
        <f>AE30*Parametre!$C$79</f>
        <v>0</v>
      </c>
      <c r="AF42" s="11">
        <f>AF30*Parametre!$C$79</f>
        <v>0</v>
      </c>
      <c r="AG42" s="11">
        <f>AG30*Parametre!$C$79</f>
        <v>0</v>
      </c>
    </row>
    <row r="43" spans="2:33" x14ac:dyDescent="0.2">
      <c r="B43" s="5" t="s">
        <v>334</v>
      </c>
      <c r="C43" s="15">
        <f t="shared" si="20"/>
        <v>0</v>
      </c>
      <c r="D43" s="15">
        <f t="shared" ref="D43:AG43" si="21">SUM(D41:D42)</f>
        <v>0</v>
      </c>
      <c r="E43" s="15">
        <f t="shared" si="21"/>
        <v>0</v>
      </c>
      <c r="F43" s="15">
        <f t="shared" si="21"/>
        <v>0</v>
      </c>
      <c r="G43" s="15">
        <f t="shared" si="21"/>
        <v>0</v>
      </c>
      <c r="H43" s="15">
        <f t="shared" si="21"/>
        <v>0</v>
      </c>
      <c r="I43" s="15">
        <f t="shared" si="21"/>
        <v>0</v>
      </c>
      <c r="J43" s="15">
        <f t="shared" si="21"/>
        <v>0</v>
      </c>
      <c r="K43" s="15">
        <f t="shared" si="21"/>
        <v>0</v>
      </c>
      <c r="L43" s="15">
        <f t="shared" si="21"/>
        <v>0</v>
      </c>
      <c r="M43" s="15">
        <f t="shared" si="21"/>
        <v>0</v>
      </c>
      <c r="N43" s="15">
        <f t="shared" si="21"/>
        <v>0</v>
      </c>
      <c r="O43" s="15">
        <f t="shared" si="21"/>
        <v>0</v>
      </c>
      <c r="P43" s="15">
        <f t="shared" si="21"/>
        <v>0</v>
      </c>
      <c r="Q43" s="15">
        <f t="shared" si="21"/>
        <v>0</v>
      </c>
      <c r="R43" s="15">
        <f t="shared" si="21"/>
        <v>0</v>
      </c>
      <c r="S43" s="15">
        <f t="shared" si="21"/>
        <v>0</v>
      </c>
      <c r="T43" s="15">
        <f t="shared" si="21"/>
        <v>0</v>
      </c>
      <c r="U43" s="15">
        <f t="shared" si="21"/>
        <v>0</v>
      </c>
      <c r="V43" s="15">
        <f t="shared" si="21"/>
        <v>0</v>
      </c>
      <c r="W43" s="15">
        <f t="shared" si="21"/>
        <v>0</v>
      </c>
      <c r="X43" s="15">
        <f t="shared" si="21"/>
        <v>0</v>
      </c>
      <c r="Y43" s="15">
        <f t="shared" si="21"/>
        <v>0</v>
      </c>
      <c r="Z43" s="15">
        <f t="shared" si="21"/>
        <v>0</v>
      </c>
      <c r="AA43" s="15">
        <f t="shared" si="21"/>
        <v>0</v>
      </c>
      <c r="AB43" s="15">
        <f t="shared" si="21"/>
        <v>0</v>
      </c>
      <c r="AC43" s="15">
        <f t="shared" si="21"/>
        <v>0</v>
      </c>
      <c r="AD43" s="15">
        <f t="shared" si="21"/>
        <v>0</v>
      </c>
      <c r="AE43" s="15">
        <f t="shared" si="21"/>
        <v>0</v>
      </c>
      <c r="AF43" s="15">
        <f t="shared" si="21"/>
        <v>0</v>
      </c>
      <c r="AG43" s="15">
        <f t="shared" si="21"/>
        <v>0</v>
      </c>
    </row>
    <row r="44" spans="2:33" x14ac:dyDescent="0.2">
      <c r="B44" s="17" t="s">
        <v>335</v>
      </c>
      <c r="C44" s="9">
        <f t="shared" si="20"/>
        <v>0</v>
      </c>
      <c r="D44" s="11">
        <f>D32*Parametre!$C$79</f>
        <v>0</v>
      </c>
      <c r="E44" s="11">
        <f>E32*Parametre!$C$79</f>
        <v>0</v>
      </c>
      <c r="F44" s="11">
        <f>F32*Parametre!$C$79</f>
        <v>0</v>
      </c>
      <c r="G44" s="11">
        <f>G32*Parametre!$C$79</f>
        <v>0</v>
      </c>
      <c r="H44" s="11">
        <f>H32*Parametre!$C$79</f>
        <v>0</v>
      </c>
      <c r="I44" s="11">
        <f>I32*Parametre!$C$79</f>
        <v>0</v>
      </c>
      <c r="J44" s="11">
        <f>J32*Parametre!$C$79</f>
        <v>0</v>
      </c>
      <c r="K44" s="11">
        <f>K32*Parametre!$C$79</f>
        <v>0</v>
      </c>
      <c r="L44" s="11">
        <f>L32*Parametre!$C$79</f>
        <v>0</v>
      </c>
      <c r="M44" s="11">
        <f>M32*Parametre!$C$79</f>
        <v>0</v>
      </c>
      <c r="N44" s="11">
        <f>N32*Parametre!$C$79</f>
        <v>0</v>
      </c>
      <c r="O44" s="11">
        <f>O32*Parametre!$C$79</f>
        <v>0</v>
      </c>
      <c r="P44" s="11">
        <f>P32*Parametre!$C$79</f>
        <v>0</v>
      </c>
      <c r="Q44" s="11">
        <f>Q32*Parametre!$C$79</f>
        <v>0</v>
      </c>
      <c r="R44" s="11">
        <f>R32*Parametre!$C$79</f>
        <v>0</v>
      </c>
      <c r="S44" s="11">
        <f>S32*Parametre!$C$79</f>
        <v>0</v>
      </c>
      <c r="T44" s="11">
        <f>T32*Parametre!$C$79</f>
        <v>0</v>
      </c>
      <c r="U44" s="11">
        <f>U32*Parametre!$C$79</f>
        <v>0</v>
      </c>
      <c r="V44" s="11">
        <f>V32*Parametre!$C$79</f>
        <v>0</v>
      </c>
      <c r="W44" s="11">
        <f>W32*Parametre!$C$79</f>
        <v>0</v>
      </c>
      <c r="X44" s="11">
        <f>X32*Parametre!$C$79</f>
        <v>0</v>
      </c>
      <c r="Y44" s="11">
        <f>Y32*Parametre!$C$79</f>
        <v>0</v>
      </c>
      <c r="Z44" s="11">
        <f>Z32*Parametre!$C$79</f>
        <v>0</v>
      </c>
      <c r="AA44" s="11">
        <f>AA32*Parametre!$C$79</f>
        <v>0</v>
      </c>
      <c r="AB44" s="11">
        <f>AB32*Parametre!$C$79</f>
        <v>0</v>
      </c>
      <c r="AC44" s="11">
        <f>AC32*Parametre!$C$79</f>
        <v>0</v>
      </c>
      <c r="AD44" s="11">
        <f>AD32*Parametre!$C$79</f>
        <v>0</v>
      </c>
      <c r="AE44" s="11">
        <f>AE32*Parametre!$C$79</f>
        <v>0</v>
      </c>
      <c r="AF44" s="11">
        <f>AF32*Parametre!$C$79</f>
        <v>0</v>
      </c>
      <c r="AG44" s="11">
        <f>AG32*Parametre!$C$79</f>
        <v>0</v>
      </c>
    </row>
    <row r="45" spans="2:33" x14ac:dyDescent="0.2">
      <c r="B45" s="17" t="s">
        <v>336</v>
      </c>
      <c r="C45" s="9">
        <f t="shared" si="20"/>
        <v>0</v>
      </c>
      <c r="D45" s="11">
        <f>D33*Parametre!$C$79</f>
        <v>0</v>
      </c>
      <c r="E45" s="11">
        <f>E33*Parametre!$C$79</f>
        <v>0</v>
      </c>
      <c r="F45" s="11">
        <f>F33*Parametre!$C$79</f>
        <v>0</v>
      </c>
      <c r="G45" s="11">
        <f>G33*Parametre!$C$79</f>
        <v>0</v>
      </c>
      <c r="H45" s="11">
        <f>H33*Parametre!$C$79</f>
        <v>0</v>
      </c>
      <c r="I45" s="11">
        <f>I33*Parametre!$C$79</f>
        <v>0</v>
      </c>
      <c r="J45" s="11">
        <f>J33*Parametre!$C$79</f>
        <v>0</v>
      </c>
      <c r="K45" s="11">
        <f>K33*Parametre!$C$79</f>
        <v>0</v>
      </c>
      <c r="L45" s="11">
        <f>L33*Parametre!$C$79</f>
        <v>0</v>
      </c>
      <c r="M45" s="11">
        <f>M33*Parametre!$C$79</f>
        <v>0</v>
      </c>
      <c r="N45" s="11">
        <f>N33*Parametre!$C$79</f>
        <v>0</v>
      </c>
      <c r="O45" s="11">
        <f>O33*Parametre!$C$79</f>
        <v>0</v>
      </c>
      <c r="P45" s="11">
        <f>P33*Parametre!$C$79</f>
        <v>0</v>
      </c>
      <c r="Q45" s="11">
        <f>Q33*Parametre!$C$79</f>
        <v>0</v>
      </c>
      <c r="R45" s="11">
        <f>R33*Parametre!$C$79</f>
        <v>0</v>
      </c>
      <c r="S45" s="11">
        <f>S33*Parametre!$C$79</f>
        <v>0</v>
      </c>
      <c r="T45" s="11">
        <f>T33*Parametre!$C$79</f>
        <v>0</v>
      </c>
      <c r="U45" s="11">
        <f>U33*Parametre!$C$79</f>
        <v>0</v>
      </c>
      <c r="V45" s="11">
        <f>V33*Parametre!$C$79</f>
        <v>0</v>
      </c>
      <c r="W45" s="11">
        <f>W33*Parametre!$C$79</f>
        <v>0</v>
      </c>
      <c r="X45" s="11">
        <f>X33*Parametre!$C$79</f>
        <v>0</v>
      </c>
      <c r="Y45" s="11">
        <f>Y33*Parametre!$C$79</f>
        <v>0</v>
      </c>
      <c r="Z45" s="11">
        <f>Z33*Parametre!$C$79</f>
        <v>0</v>
      </c>
      <c r="AA45" s="11">
        <f>AA33*Parametre!$C$79</f>
        <v>0</v>
      </c>
      <c r="AB45" s="11">
        <f>AB33*Parametre!$C$79</f>
        <v>0</v>
      </c>
      <c r="AC45" s="11">
        <f>AC33*Parametre!$C$79</f>
        <v>0</v>
      </c>
      <c r="AD45" s="11">
        <f>AD33*Parametre!$C$79</f>
        <v>0</v>
      </c>
      <c r="AE45" s="11">
        <f>AE33*Parametre!$C$79</f>
        <v>0</v>
      </c>
      <c r="AF45" s="11">
        <f>AF33*Parametre!$C$79</f>
        <v>0</v>
      </c>
      <c r="AG45" s="11">
        <f>AG33*Parametre!$C$79</f>
        <v>0</v>
      </c>
    </row>
    <row r="46" spans="2:33" ht="12" thickBot="1" x14ac:dyDescent="0.25">
      <c r="B46" s="29" t="s">
        <v>337</v>
      </c>
      <c r="C46" s="30">
        <f t="shared" si="20"/>
        <v>0</v>
      </c>
      <c r="D46" s="30">
        <f>SUM(D44:D45)</f>
        <v>0</v>
      </c>
      <c r="E46" s="30">
        <f t="shared" ref="E46:AG46" si="22">SUM(E44:E45)</f>
        <v>0</v>
      </c>
      <c r="F46" s="30">
        <f t="shared" si="22"/>
        <v>0</v>
      </c>
      <c r="G46" s="30">
        <f t="shared" si="22"/>
        <v>0</v>
      </c>
      <c r="H46" s="30">
        <f t="shared" si="22"/>
        <v>0</v>
      </c>
      <c r="I46" s="30">
        <f t="shared" si="22"/>
        <v>0</v>
      </c>
      <c r="J46" s="30">
        <f t="shared" si="22"/>
        <v>0</v>
      </c>
      <c r="K46" s="30">
        <f t="shared" si="22"/>
        <v>0</v>
      </c>
      <c r="L46" s="30">
        <f t="shared" si="22"/>
        <v>0</v>
      </c>
      <c r="M46" s="30">
        <f t="shared" si="22"/>
        <v>0</v>
      </c>
      <c r="N46" s="30">
        <f t="shared" si="22"/>
        <v>0</v>
      </c>
      <c r="O46" s="30">
        <f t="shared" si="22"/>
        <v>0</v>
      </c>
      <c r="P46" s="30">
        <f t="shared" si="22"/>
        <v>0</v>
      </c>
      <c r="Q46" s="30">
        <f t="shared" si="22"/>
        <v>0</v>
      </c>
      <c r="R46" s="30">
        <f t="shared" si="22"/>
        <v>0</v>
      </c>
      <c r="S46" s="30">
        <f t="shared" si="22"/>
        <v>0</v>
      </c>
      <c r="T46" s="30">
        <f t="shared" si="22"/>
        <v>0</v>
      </c>
      <c r="U46" s="30">
        <f t="shared" si="22"/>
        <v>0</v>
      </c>
      <c r="V46" s="30">
        <f t="shared" si="22"/>
        <v>0</v>
      </c>
      <c r="W46" s="30">
        <f t="shared" si="22"/>
        <v>0</v>
      </c>
      <c r="X46" s="30">
        <f t="shared" si="22"/>
        <v>0</v>
      </c>
      <c r="Y46" s="30">
        <f t="shared" si="22"/>
        <v>0</v>
      </c>
      <c r="Z46" s="30">
        <f t="shared" si="22"/>
        <v>0</v>
      </c>
      <c r="AA46" s="30">
        <f t="shared" si="22"/>
        <v>0</v>
      </c>
      <c r="AB46" s="30">
        <f t="shared" si="22"/>
        <v>0</v>
      </c>
      <c r="AC46" s="30">
        <f t="shared" si="22"/>
        <v>0</v>
      </c>
      <c r="AD46" s="30">
        <f t="shared" si="22"/>
        <v>0</v>
      </c>
      <c r="AE46" s="30">
        <f t="shared" si="22"/>
        <v>0</v>
      </c>
      <c r="AF46" s="30">
        <f t="shared" si="22"/>
        <v>0</v>
      </c>
      <c r="AG46" s="30">
        <f t="shared" si="22"/>
        <v>0</v>
      </c>
    </row>
    <row r="47" spans="2:33" ht="12" thickTop="1" x14ac:dyDescent="0.2">
      <c r="B47" s="31" t="s">
        <v>338</v>
      </c>
      <c r="C47" s="32">
        <f t="shared" si="20"/>
        <v>0</v>
      </c>
      <c r="D47" s="32">
        <f>SUM(D43,D46)</f>
        <v>0</v>
      </c>
      <c r="E47" s="32">
        <f t="shared" ref="E47:AG47" si="23">SUM(E43,E46)</f>
        <v>0</v>
      </c>
      <c r="F47" s="32">
        <f t="shared" si="23"/>
        <v>0</v>
      </c>
      <c r="G47" s="32">
        <f t="shared" si="23"/>
        <v>0</v>
      </c>
      <c r="H47" s="32">
        <f t="shared" si="23"/>
        <v>0</v>
      </c>
      <c r="I47" s="32">
        <f t="shared" si="23"/>
        <v>0</v>
      </c>
      <c r="J47" s="32">
        <f t="shared" si="23"/>
        <v>0</v>
      </c>
      <c r="K47" s="32">
        <f t="shared" si="23"/>
        <v>0</v>
      </c>
      <c r="L47" s="32">
        <f t="shared" si="23"/>
        <v>0</v>
      </c>
      <c r="M47" s="32">
        <f t="shared" si="23"/>
        <v>0</v>
      </c>
      <c r="N47" s="32">
        <f t="shared" si="23"/>
        <v>0</v>
      </c>
      <c r="O47" s="32">
        <f t="shared" si="23"/>
        <v>0</v>
      </c>
      <c r="P47" s="32">
        <f t="shared" si="23"/>
        <v>0</v>
      </c>
      <c r="Q47" s="32">
        <f t="shared" si="23"/>
        <v>0</v>
      </c>
      <c r="R47" s="32">
        <f t="shared" si="23"/>
        <v>0</v>
      </c>
      <c r="S47" s="32">
        <f t="shared" si="23"/>
        <v>0</v>
      </c>
      <c r="T47" s="32">
        <f t="shared" si="23"/>
        <v>0</v>
      </c>
      <c r="U47" s="32">
        <f t="shared" si="23"/>
        <v>0</v>
      </c>
      <c r="V47" s="32">
        <f t="shared" si="23"/>
        <v>0</v>
      </c>
      <c r="W47" s="32">
        <f t="shared" si="23"/>
        <v>0</v>
      </c>
      <c r="X47" s="32">
        <f t="shared" si="23"/>
        <v>0</v>
      </c>
      <c r="Y47" s="32">
        <f t="shared" si="23"/>
        <v>0</v>
      </c>
      <c r="Z47" s="32">
        <f t="shared" si="23"/>
        <v>0</v>
      </c>
      <c r="AA47" s="32">
        <f t="shared" si="23"/>
        <v>0</v>
      </c>
      <c r="AB47" s="32">
        <f t="shared" si="23"/>
        <v>0</v>
      </c>
      <c r="AC47" s="32">
        <f t="shared" si="23"/>
        <v>0</v>
      </c>
      <c r="AD47" s="32">
        <f t="shared" si="23"/>
        <v>0</v>
      </c>
      <c r="AE47" s="32">
        <f t="shared" si="23"/>
        <v>0</v>
      </c>
      <c r="AF47" s="32">
        <f t="shared" si="23"/>
        <v>0</v>
      </c>
      <c r="AG47" s="32">
        <f t="shared" si="23"/>
        <v>0</v>
      </c>
    </row>
    <row r="49" spans="2:2" x14ac:dyDescent="0.2">
      <c r="B49" s="3" t="s">
        <v>319</v>
      </c>
    </row>
    <row r="50" spans="2:2" x14ac:dyDescent="0.2">
      <c r="B50" s="3" t="s">
        <v>320</v>
      </c>
    </row>
  </sheetData>
  <phoneticPr fontId="3" type="noConversion"/>
  <pageMargins left="0.19687499999999999" right="0.26250000000000001" top="0.88958333333333328" bottom="0.7" header="0.5" footer="0.5"/>
  <pageSetup paperSize="9" scale="70" orientation="landscape" r:id="rId1"/>
  <headerFooter alignWithMargins="0">
    <oddHeader>&amp;LPríloha 7: Štandardné tabuľky - Cesty
&amp;"Arial,Tučné"&amp;12 03 Náklady na prevádzku a údržbu</oddHeader>
    <oddFooter>Strana &amp;P z &amp;N</oddFooter>
  </headerFooter>
  <ignoredErrors>
    <ignoredError sqref="D19 D7" formulaRange="1"/>
    <ignoredError sqref="D31:AG31 D43:AG4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3"/>
  <sheetViews>
    <sheetView zoomScaleNormal="100" workbookViewId="0">
      <selection activeCell="J34" sqref="J34"/>
    </sheetView>
  </sheetViews>
  <sheetFormatPr defaultColWidth="9.140625" defaultRowHeight="11.25" x14ac:dyDescent="0.2"/>
  <cols>
    <col min="1" max="1" width="2.7109375" style="3" customWidth="1"/>
    <col min="2" max="2" width="22.7109375" style="3" customWidth="1"/>
    <col min="3" max="3" width="10.7109375" style="3" customWidth="1"/>
    <col min="4" max="4" width="9.42578125" style="3" bestFit="1" customWidth="1"/>
    <col min="5" max="33" width="6.7109375" style="3" customWidth="1"/>
    <col min="34" max="16384" width="9.140625" style="3"/>
  </cols>
  <sheetData>
    <row r="2" spans="2:33" x14ac:dyDescent="0.2">
      <c r="B2" s="4"/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368</v>
      </c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44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79</v>
      </c>
      <c r="C5" s="9">
        <f>SUM(D5:AG5)</f>
        <v>0</v>
      </c>
      <c r="D5" s="10">
        <f>'Intenzity 0'!E146</f>
        <v>0</v>
      </c>
      <c r="E5" s="10">
        <f>'Intenzity 0'!F146</f>
        <v>0</v>
      </c>
      <c r="F5" s="10">
        <f>'Intenzity 0'!G146</f>
        <v>0</v>
      </c>
      <c r="G5" s="10">
        <f>'Intenzity 0'!H146</f>
        <v>0</v>
      </c>
      <c r="H5" s="10">
        <f>'Intenzity 0'!I146</f>
        <v>0</v>
      </c>
      <c r="I5" s="10">
        <f>'Intenzity 0'!J146</f>
        <v>0</v>
      </c>
      <c r="J5" s="10">
        <f>'Intenzity 0'!K146</f>
        <v>0</v>
      </c>
      <c r="K5" s="10">
        <f>'Intenzity 0'!L146</f>
        <v>0</v>
      </c>
      <c r="L5" s="10">
        <f>'Intenzity 0'!M146</f>
        <v>0</v>
      </c>
      <c r="M5" s="10">
        <f>'Intenzity 0'!N146</f>
        <v>0</v>
      </c>
      <c r="N5" s="10">
        <f>'Intenzity 0'!O146</f>
        <v>0</v>
      </c>
      <c r="O5" s="10">
        <f>'Intenzity 0'!P146</f>
        <v>0</v>
      </c>
      <c r="P5" s="10">
        <f>'Intenzity 0'!Q146</f>
        <v>0</v>
      </c>
      <c r="Q5" s="10">
        <f>'Intenzity 0'!R146</f>
        <v>0</v>
      </c>
      <c r="R5" s="10">
        <f>'Intenzity 0'!S146</f>
        <v>0</v>
      </c>
      <c r="S5" s="10">
        <f>'Intenzity 0'!T146</f>
        <v>0</v>
      </c>
      <c r="T5" s="10">
        <f>'Intenzity 0'!U146</f>
        <v>0</v>
      </c>
      <c r="U5" s="10">
        <f>'Intenzity 0'!V146</f>
        <v>0</v>
      </c>
      <c r="V5" s="10">
        <f>'Intenzity 0'!W146</f>
        <v>0</v>
      </c>
      <c r="W5" s="10">
        <f>'Intenzity 0'!X146</f>
        <v>0</v>
      </c>
      <c r="X5" s="10">
        <f>'Intenzity 0'!Y146</f>
        <v>0</v>
      </c>
      <c r="Y5" s="10">
        <f>'Intenzity 0'!Z146</f>
        <v>0</v>
      </c>
      <c r="Z5" s="10">
        <f>'Intenzity 0'!AA146</f>
        <v>0</v>
      </c>
      <c r="AA5" s="10">
        <f>'Intenzity 0'!AB146</f>
        <v>0</v>
      </c>
      <c r="AB5" s="10">
        <f>'Intenzity 0'!AC146</f>
        <v>0</v>
      </c>
      <c r="AC5" s="10">
        <f>'Intenzity 0'!AD146</f>
        <v>0</v>
      </c>
      <c r="AD5" s="10">
        <f>'Intenzity 0'!AE146</f>
        <v>0</v>
      </c>
      <c r="AE5" s="10">
        <f>'Intenzity 0'!AF146</f>
        <v>0</v>
      </c>
      <c r="AF5" s="10">
        <f>'Intenzity 0'!AG146</f>
        <v>0</v>
      </c>
      <c r="AG5" s="10">
        <f>'Intenzity 0'!AH146</f>
        <v>0</v>
      </c>
    </row>
    <row r="6" spans="2:33" x14ac:dyDescent="0.2">
      <c r="B6" s="4" t="s">
        <v>80</v>
      </c>
      <c r="C6" s="9">
        <f>SUM(D6:AG6)</f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</row>
    <row r="7" spans="2:33" x14ac:dyDescent="0.2">
      <c r="B7" s="5" t="s">
        <v>11</v>
      </c>
      <c r="C7" s="15">
        <f>SUM(D7:AG7)</f>
        <v>0</v>
      </c>
      <c r="D7" s="15">
        <f>SUM(D5:D6)</f>
        <v>0</v>
      </c>
      <c r="E7" s="15">
        <f t="shared" ref="E7:AG7" si="1">SUM(E5:E6)</f>
        <v>0</v>
      </c>
      <c r="F7" s="15">
        <f t="shared" si="1"/>
        <v>0</v>
      </c>
      <c r="G7" s="15">
        <f t="shared" si="1"/>
        <v>0</v>
      </c>
      <c r="H7" s="15">
        <f t="shared" si="1"/>
        <v>0</v>
      </c>
      <c r="I7" s="15">
        <f t="shared" si="1"/>
        <v>0</v>
      </c>
      <c r="J7" s="15">
        <f t="shared" si="1"/>
        <v>0</v>
      </c>
      <c r="K7" s="15">
        <f t="shared" si="1"/>
        <v>0</v>
      </c>
      <c r="L7" s="15">
        <f t="shared" si="1"/>
        <v>0</v>
      </c>
      <c r="M7" s="15">
        <f t="shared" si="1"/>
        <v>0</v>
      </c>
      <c r="N7" s="15">
        <f t="shared" si="1"/>
        <v>0</v>
      </c>
      <c r="O7" s="15">
        <f t="shared" si="1"/>
        <v>0</v>
      </c>
      <c r="P7" s="15">
        <f t="shared" si="1"/>
        <v>0</v>
      </c>
      <c r="Q7" s="15">
        <f t="shared" si="1"/>
        <v>0</v>
      </c>
      <c r="R7" s="15">
        <f t="shared" si="1"/>
        <v>0</v>
      </c>
      <c r="S7" s="15">
        <f t="shared" si="1"/>
        <v>0</v>
      </c>
      <c r="T7" s="15">
        <f t="shared" si="1"/>
        <v>0</v>
      </c>
      <c r="U7" s="15">
        <f t="shared" si="1"/>
        <v>0</v>
      </c>
      <c r="V7" s="15">
        <f t="shared" si="1"/>
        <v>0</v>
      </c>
      <c r="W7" s="15">
        <f t="shared" si="1"/>
        <v>0</v>
      </c>
      <c r="X7" s="15">
        <f t="shared" si="1"/>
        <v>0</v>
      </c>
      <c r="Y7" s="15">
        <f t="shared" si="1"/>
        <v>0</v>
      </c>
      <c r="Z7" s="15">
        <f t="shared" si="1"/>
        <v>0</v>
      </c>
      <c r="AA7" s="15">
        <f t="shared" si="1"/>
        <v>0</v>
      </c>
      <c r="AB7" s="15">
        <f t="shared" si="1"/>
        <v>0</v>
      </c>
      <c r="AC7" s="15">
        <f t="shared" si="1"/>
        <v>0</v>
      </c>
      <c r="AD7" s="15">
        <f t="shared" si="1"/>
        <v>0</v>
      </c>
      <c r="AE7" s="15">
        <f t="shared" si="1"/>
        <v>0</v>
      </c>
      <c r="AF7" s="15">
        <f t="shared" si="1"/>
        <v>0</v>
      </c>
      <c r="AG7" s="15">
        <f t="shared" si="1"/>
        <v>0</v>
      </c>
    </row>
    <row r="10" spans="2:33" x14ac:dyDescent="0.2">
      <c r="B10" s="4"/>
      <c r="C10" s="4"/>
      <c r="D10" s="4" t="s">
        <v>10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2:33" x14ac:dyDescent="0.2">
      <c r="B11" s="5" t="s">
        <v>369</v>
      </c>
      <c r="C11" s="5"/>
      <c r="D11" s="4">
        <v>1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  <c r="R11" s="4">
        <v>15</v>
      </c>
      <c r="S11" s="4">
        <v>16</v>
      </c>
      <c r="T11" s="4">
        <v>17</v>
      </c>
      <c r="U11" s="4">
        <v>18</v>
      </c>
      <c r="V11" s="4">
        <v>19</v>
      </c>
      <c r="W11" s="4">
        <v>20</v>
      </c>
      <c r="X11" s="4">
        <v>21</v>
      </c>
      <c r="Y11" s="4">
        <v>22</v>
      </c>
      <c r="Z11" s="4">
        <v>23</v>
      </c>
      <c r="AA11" s="4">
        <v>24</v>
      </c>
      <c r="AB11" s="4">
        <v>25</v>
      </c>
      <c r="AC11" s="4">
        <v>26</v>
      </c>
      <c r="AD11" s="4">
        <v>27</v>
      </c>
      <c r="AE11" s="4">
        <v>28</v>
      </c>
      <c r="AF11" s="4">
        <v>29</v>
      </c>
      <c r="AG11" s="4">
        <v>30</v>
      </c>
    </row>
    <row r="12" spans="2:33" x14ac:dyDescent="0.2">
      <c r="B12" s="7" t="s">
        <v>46</v>
      </c>
      <c r="C12" s="7" t="s">
        <v>9</v>
      </c>
      <c r="D12" s="28">
        <f>D4</f>
        <v>2022</v>
      </c>
      <c r="E12" s="28">
        <f>E4</f>
        <v>2023</v>
      </c>
      <c r="F12" s="28">
        <f>F4</f>
        <v>2024</v>
      </c>
      <c r="G12" s="28">
        <f t="shared" ref="G12:AG12" si="2">G4</f>
        <v>2025</v>
      </c>
      <c r="H12" s="28">
        <f t="shared" si="2"/>
        <v>2026</v>
      </c>
      <c r="I12" s="28">
        <f t="shared" si="2"/>
        <v>2027</v>
      </c>
      <c r="J12" s="28">
        <f t="shared" si="2"/>
        <v>2028</v>
      </c>
      <c r="K12" s="28">
        <f t="shared" si="2"/>
        <v>2029</v>
      </c>
      <c r="L12" s="28">
        <f t="shared" si="2"/>
        <v>2030</v>
      </c>
      <c r="M12" s="28">
        <f t="shared" si="2"/>
        <v>2031</v>
      </c>
      <c r="N12" s="28">
        <f t="shared" si="2"/>
        <v>2032</v>
      </c>
      <c r="O12" s="28">
        <f t="shared" si="2"/>
        <v>2033</v>
      </c>
      <c r="P12" s="28">
        <f t="shared" si="2"/>
        <v>2034</v>
      </c>
      <c r="Q12" s="28">
        <f t="shared" si="2"/>
        <v>2035</v>
      </c>
      <c r="R12" s="28">
        <f t="shared" si="2"/>
        <v>2036</v>
      </c>
      <c r="S12" s="28">
        <f t="shared" si="2"/>
        <v>2037</v>
      </c>
      <c r="T12" s="28">
        <f t="shared" si="2"/>
        <v>2038</v>
      </c>
      <c r="U12" s="28">
        <f t="shared" si="2"/>
        <v>2039</v>
      </c>
      <c r="V12" s="28">
        <f t="shared" si="2"/>
        <v>2040</v>
      </c>
      <c r="W12" s="28">
        <f t="shared" si="2"/>
        <v>2041</v>
      </c>
      <c r="X12" s="28">
        <f t="shared" si="2"/>
        <v>2042</v>
      </c>
      <c r="Y12" s="28">
        <f t="shared" si="2"/>
        <v>2043</v>
      </c>
      <c r="Z12" s="28">
        <f t="shared" si="2"/>
        <v>2044</v>
      </c>
      <c r="AA12" s="28">
        <f t="shared" si="2"/>
        <v>2045</v>
      </c>
      <c r="AB12" s="28">
        <f t="shared" si="2"/>
        <v>2046</v>
      </c>
      <c r="AC12" s="28">
        <f t="shared" si="2"/>
        <v>2047</v>
      </c>
      <c r="AD12" s="28">
        <f t="shared" si="2"/>
        <v>2048</v>
      </c>
      <c r="AE12" s="28">
        <f t="shared" si="2"/>
        <v>2049</v>
      </c>
      <c r="AF12" s="28">
        <f t="shared" si="2"/>
        <v>2050</v>
      </c>
      <c r="AG12" s="28">
        <f t="shared" si="2"/>
        <v>2051</v>
      </c>
    </row>
    <row r="13" spans="2:33" x14ac:dyDescent="0.2">
      <c r="B13" s="4" t="s">
        <v>79</v>
      </c>
      <c r="C13" s="9">
        <f>SUM(D13:AG13)</f>
        <v>0</v>
      </c>
      <c r="D13" s="10">
        <f>'Intenzity 1'!E146</f>
        <v>0</v>
      </c>
      <c r="E13" s="10">
        <f>'Intenzity 1'!F146</f>
        <v>0</v>
      </c>
      <c r="F13" s="10">
        <f>'Intenzity 1'!G146</f>
        <v>0</v>
      </c>
      <c r="G13" s="10">
        <f>'Intenzity 1'!H146</f>
        <v>0</v>
      </c>
      <c r="H13" s="10">
        <f>'Intenzity 1'!I146</f>
        <v>0</v>
      </c>
      <c r="I13" s="10">
        <f>'Intenzity 1'!J146</f>
        <v>0</v>
      </c>
      <c r="J13" s="10">
        <f>'Intenzity 1'!K146</f>
        <v>0</v>
      </c>
      <c r="K13" s="10">
        <f>'Intenzity 1'!L146</f>
        <v>0</v>
      </c>
      <c r="L13" s="10">
        <f>'Intenzity 1'!M146</f>
        <v>0</v>
      </c>
      <c r="M13" s="10">
        <f>'Intenzity 1'!N146</f>
        <v>0</v>
      </c>
      <c r="N13" s="10">
        <f>'Intenzity 1'!O146</f>
        <v>0</v>
      </c>
      <c r="O13" s="10">
        <f>'Intenzity 1'!P146</f>
        <v>0</v>
      </c>
      <c r="P13" s="10">
        <f>'Intenzity 1'!Q146</f>
        <v>0</v>
      </c>
      <c r="Q13" s="10">
        <f>'Intenzity 1'!R146</f>
        <v>0</v>
      </c>
      <c r="R13" s="10">
        <f>'Intenzity 1'!S146</f>
        <v>0</v>
      </c>
      <c r="S13" s="10">
        <f>'Intenzity 1'!T146</f>
        <v>0</v>
      </c>
      <c r="T13" s="10">
        <f>'Intenzity 1'!U146</f>
        <v>0</v>
      </c>
      <c r="U13" s="10">
        <f>'Intenzity 1'!V146</f>
        <v>0</v>
      </c>
      <c r="V13" s="10">
        <f>'Intenzity 1'!W146</f>
        <v>0</v>
      </c>
      <c r="W13" s="10">
        <f>'Intenzity 1'!X146</f>
        <v>0</v>
      </c>
      <c r="X13" s="10">
        <f>'Intenzity 1'!Y146</f>
        <v>0</v>
      </c>
      <c r="Y13" s="10">
        <f>'Intenzity 1'!Z146</f>
        <v>0</v>
      </c>
      <c r="Z13" s="10">
        <f>'Intenzity 1'!AA146</f>
        <v>0</v>
      </c>
      <c r="AA13" s="10">
        <f>'Intenzity 1'!AB146</f>
        <v>0</v>
      </c>
      <c r="AB13" s="10">
        <f>'Intenzity 1'!AC146</f>
        <v>0</v>
      </c>
      <c r="AC13" s="10">
        <f>'Intenzity 1'!AD146</f>
        <v>0</v>
      </c>
      <c r="AD13" s="10">
        <f>'Intenzity 1'!AE146</f>
        <v>0</v>
      </c>
      <c r="AE13" s="10">
        <f>'Intenzity 1'!AF146</f>
        <v>0</v>
      </c>
      <c r="AF13" s="10">
        <f>'Intenzity 1'!AG146</f>
        <v>0</v>
      </c>
      <c r="AG13" s="10">
        <f>'Intenzity 1'!AH146</f>
        <v>0</v>
      </c>
    </row>
    <row r="14" spans="2:33" x14ac:dyDescent="0.2">
      <c r="B14" s="4" t="s">
        <v>80</v>
      </c>
      <c r="C14" s="9">
        <f>SUM(D14:AG14)</f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</row>
    <row r="15" spans="2:33" x14ac:dyDescent="0.2">
      <c r="B15" s="5" t="s">
        <v>11</v>
      </c>
      <c r="C15" s="15">
        <f>SUM(D15:AG15)</f>
        <v>0</v>
      </c>
      <c r="D15" s="15">
        <f>SUM(D13:D14)</f>
        <v>0</v>
      </c>
      <c r="E15" s="15">
        <f t="shared" ref="E15:AG15" si="3">SUM(E13:E14)</f>
        <v>0</v>
      </c>
      <c r="F15" s="15">
        <f t="shared" si="3"/>
        <v>0</v>
      </c>
      <c r="G15" s="15">
        <f t="shared" si="3"/>
        <v>0</v>
      </c>
      <c r="H15" s="15">
        <f t="shared" si="3"/>
        <v>0</v>
      </c>
      <c r="I15" s="15">
        <f t="shared" si="3"/>
        <v>0</v>
      </c>
      <c r="J15" s="15">
        <f t="shared" si="3"/>
        <v>0</v>
      </c>
      <c r="K15" s="15">
        <f t="shared" si="3"/>
        <v>0</v>
      </c>
      <c r="L15" s="15">
        <f t="shared" si="3"/>
        <v>0</v>
      </c>
      <c r="M15" s="15">
        <f t="shared" si="3"/>
        <v>0</v>
      </c>
      <c r="N15" s="15">
        <f t="shared" si="3"/>
        <v>0</v>
      </c>
      <c r="O15" s="15">
        <f t="shared" si="3"/>
        <v>0</v>
      </c>
      <c r="P15" s="15">
        <f t="shared" si="3"/>
        <v>0</v>
      </c>
      <c r="Q15" s="15">
        <f t="shared" si="3"/>
        <v>0</v>
      </c>
      <c r="R15" s="15">
        <f t="shared" si="3"/>
        <v>0</v>
      </c>
      <c r="S15" s="15">
        <f t="shared" si="3"/>
        <v>0</v>
      </c>
      <c r="T15" s="15">
        <f t="shared" si="3"/>
        <v>0</v>
      </c>
      <c r="U15" s="15">
        <f t="shared" si="3"/>
        <v>0</v>
      </c>
      <c r="V15" s="15">
        <f t="shared" si="3"/>
        <v>0</v>
      </c>
      <c r="W15" s="15">
        <f t="shared" si="3"/>
        <v>0</v>
      </c>
      <c r="X15" s="15">
        <f t="shared" si="3"/>
        <v>0</v>
      </c>
      <c r="Y15" s="15">
        <f t="shared" si="3"/>
        <v>0</v>
      </c>
      <c r="Z15" s="15">
        <f t="shared" si="3"/>
        <v>0</v>
      </c>
      <c r="AA15" s="15">
        <f t="shared" si="3"/>
        <v>0</v>
      </c>
      <c r="AB15" s="15">
        <f t="shared" si="3"/>
        <v>0</v>
      </c>
      <c r="AC15" s="15">
        <f t="shared" si="3"/>
        <v>0</v>
      </c>
      <c r="AD15" s="15">
        <f t="shared" si="3"/>
        <v>0</v>
      </c>
      <c r="AE15" s="15">
        <f t="shared" si="3"/>
        <v>0</v>
      </c>
      <c r="AF15" s="15">
        <f t="shared" si="3"/>
        <v>0</v>
      </c>
      <c r="AG15" s="15">
        <f t="shared" si="3"/>
        <v>0</v>
      </c>
    </row>
    <row r="18" spans="2:33" x14ac:dyDescent="0.2">
      <c r="B18" s="4"/>
      <c r="C18" s="4"/>
      <c r="D18" s="4" t="s">
        <v>10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x14ac:dyDescent="0.2">
      <c r="B19" s="5" t="s">
        <v>370</v>
      </c>
      <c r="C19" s="5"/>
      <c r="D19" s="4">
        <v>1</v>
      </c>
      <c r="E19" s="4">
        <v>2</v>
      </c>
      <c r="F19" s="4">
        <v>3</v>
      </c>
      <c r="G19" s="4">
        <v>4</v>
      </c>
      <c r="H19" s="4">
        <v>5</v>
      </c>
      <c r="I19" s="4">
        <v>6</v>
      </c>
      <c r="J19" s="4">
        <v>7</v>
      </c>
      <c r="K19" s="4">
        <v>8</v>
      </c>
      <c r="L19" s="4">
        <v>9</v>
      </c>
      <c r="M19" s="4">
        <v>10</v>
      </c>
      <c r="N19" s="4">
        <v>11</v>
      </c>
      <c r="O19" s="4">
        <v>12</v>
      </c>
      <c r="P19" s="4">
        <v>13</v>
      </c>
      <c r="Q19" s="4">
        <v>14</v>
      </c>
      <c r="R19" s="4">
        <v>15</v>
      </c>
      <c r="S19" s="4">
        <v>16</v>
      </c>
      <c r="T19" s="4">
        <v>17</v>
      </c>
      <c r="U19" s="4">
        <v>18</v>
      </c>
      <c r="V19" s="4">
        <v>19</v>
      </c>
      <c r="W19" s="4">
        <v>20</v>
      </c>
      <c r="X19" s="4">
        <v>21</v>
      </c>
      <c r="Y19" s="4">
        <v>22</v>
      </c>
      <c r="Z19" s="4">
        <v>23</v>
      </c>
      <c r="AA19" s="4">
        <v>24</v>
      </c>
      <c r="AB19" s="4">
        <v>25</v>
      </c>
      <c r="AC19" s="4">
        <v>26</v>
      </c>
      <c r="AD19" s="4">
        <v>27</v>
      </c>
      <c r="AE19" s="4">
        <v>28</v>
      </c>
      <c r="AF19" s="4">
        <v>29</v>
      </c>
      <c r="AG19" s="4">
        <v>30</v>
      </c>
    </row>
    <row r="20" spans="2:33" x14ac:dyDescent="0.2">
      <c r="B20" s="213" t="s">
        <v>371</v>
      </c>
      <c r="C20" s="213" t="s">
        <v>9</v>
      </c>
      <c r="D20" s="214">
        <f>D4</f>
        <v>2022</v>
      </c>
      <c r="E20" s="214">
        <f t="shared" ref="E20:AG20" si="4">E4</f>
        <v>2023</v>
      </c>
      <c r="F20" s="214">
        <f t="shared" si="4"/>
        <v>2024</v>
      </c>
      <c r="G20" s="214">
        <f t="shared" si="4"/>
        <v>2025</v>
      </c>
      <c r="H20" s="214">
        <f t="shared" si="4"/>
        <v>2026</v>
      </c>
      <c r="I20" s="214">
        <f t="shared" si="4"/>
        <v>2027</v>
      </c>
      <c r="J20" s="214">
        <f t="shared" si="4"/>
        <v>2028</v>
      </c>
      <c r="K20" s="214">
        <f t="shared" si="4"/>
        <v>2029</v>
      </c>
      <c r="L20" s="214">
        <f t="shared" si="4"/>
        <v>2030</v>
      </c>
      <c r="M20" s="214">
        <f t="shared" si="4"/>
        <v>2031</v>
      </c>
      <c r="N20" s="214">
        <f t="shared" si="4"/>
        <v>2032</v>
      </c>
      <c r="O20" s="214">
        <f t="shared" si="4"/>
        <v>2033</v>
      </c>
      <c r="P20" s="214">
        <f t="shared" si="4"/>
        <v>2034</v>
      </c>
      <c r="Q20" s="214">
        <f t="shared" si="4"/>
        <v>2035</v>
      </c>
      <c r="R20" s="214">
        <f t="shared" si="4"/>
        <v>2036</v>
      </c>
      <c r="S20" s="214">
        <f t="shared" si="4"/>
        <v>2037</v>
      </c>
      <c r="T20" s="214">
        <f t="shared" si="4"/>
        <v>2038</v>
      </c>
      <c r="U20" s="214">
        <f t="shared" si="4"/>
        <v>2039</v>
      </c>
      <c r="V20" s="214">
        <f t="shared" si="4"/>
        <v>2040</v>
      </c>
      <c r="W20" s="214">
        <f t="shared" si="4"/>
        <v>2041</v>
      </c>
      <c r="X20" s="214">
        <f t="shared" si="4"/>
        <v>2042</v>
      </c>
      <c r="Y20" s="214">
        <f t="shared" si="4"/>
        <v>2043</v>
      </c>
      <c r="Z20" s="214">
        <f t="shared" si="4"/>
        <v>2044</v>
      </c>
      <c r="AA20" s="214">
        <f t="shared" si="4"/>
        <v>2045</v>
      </c>
      <c r="AB20" s="214">
        <f t="shared" si="4"/>
        <v>2046</v>
      </c>
      <c r="AC20" s="214">
        <f t="shared" si="4"/>
        <v>2047</v>
      </c>
      <c r="AD20" s="214">
        <f t="shared" si="4"/>
        <v>2048</v>
      </c>
      <c r="AE20" s="214">
        <f t="shared" si="4"/>
        <v>2049</v>
      </c>
      <c r="AF20" s="214">
        <f t="shared" si="4"/>
        <v>2050</v>
      </c>
      <c r="AG20" s="214">
        <f t="shared" si="4"/>
        <v>2051</v>
      </c>
    </row>
    <row r="21" spans="2:33" x14ac:dyDescent="0.2">
      <c r="B21" s="4" t="s">
        <v>79</v>
      </c>
      <c r="C21" s="9">
        <f>SUM(D21:AG21)</f>
        <v>0</v>
      </c>
      <c r="D21" s="11">
        <f>D13-D5</f>
        <v>0</v>
      </c>
      <c r="E21" s="11">
        <f t="shared" ref="E21:AG21" si="5">E13-E5</f>
        <v>0</v>
      </c>
      <c r="F21" s="11">
        <f t="shared" si="5"/>
        <v>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  <c r="P21" s="11">
        <f t="shared" si="5"/>
        <v>0</v>
      </c>
      <c r="Q21" s="11">
        <f t="shared" si="5"/>
        <v>0</v>
      </c>
      <c r="R21" s="11">
        <f t="shared" si="5"/>
        <v>0</v>
      </c>
      <c r="S21" s="11">
        <f t="shared" si="5"/>
        <v>0</v>
      </c>
      <c r="T21" s="11">
        <f t="shared" si="5"/>
        <v>0</v>
      </c>
      <c r="U21" s="11">
        <f t="shared" si="5"/>
        <v>0</v>
      </c>
      <c r="V21" s="11">
        <f t="shared" si="5"/>
        <v>0</v>
      </c>
      <c r="W21" s="11">
        <f t="shared" si="5"/>
        <v>0</v>
      </c>
      <c r="X21" s="11">
        <f t="shared" si="5"/>
        <v>0</v>
      </c>
      <c r="Y21" s="11">
        <f t="shared" si="5"/>
        <v>0</v>
      </c>
      <c r="Z21" s="11">
        <f t="shared" si="5"/>
        <v>0</v>
      </c>
      <c r="AA21" s="11">
        <f t="shared" si="5"/>
        <v>0</v>
      </c>
      <c r="AB21" s="11">
        <f t="shared" si="5"/>
        <v>0</v>
      </c>
      <c r="AC21" s="11">
        <f t="shared" si="5"/>
        <v>0</v>
      </c>
      <c r="AD21" s="11">
        <f t="shared" si="5"/>
        <v>0</v>
      </c>
      <c r="AE21" s="11">
        <f t="shared" si="5"/>
        <v>0</v>
      </c>
      <c r="AF21" s="11">
        <f t="shared" si="5"/>
        <v>0</v>
      </c>
      <c r="AG21" s="11">
        <f t="shared" si="5"/>
        <v>0</v>
      </c>
    </row>
    <row r="22" spans="2:33" x14ac:dyDescent="0.2">
      <c r="B22" s="4" t="s">
        <v>80</v>
      </c>
      <c r="C22" s="9">
        <f>SUM(D22:AG22)</f>
        <v>0</v>
      </c>
      <c r="D22" s="11">
        <f>D14-D6</f>
        <v>0</v>
      </c>
      <c r="E22" s="11">
        <f t="shared" ref="E22:AG22" si="6">E14-E6</f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6"/>
        <v>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  <c r="P22" s="11">
        <f t="shared" si="6"/>
        <v>0</v>
      </c>
      <c r="Q22" s="11">
        <f t="shared" si="6"/>
        <v>0</v>
      </c>
      <c r="R22" s="11">
        <f t="shared" si="6"/>
        <v>0</v>
      </c>
      <c r="S22" s="11">
        <f t="shared" si="6"/>
        <v>0</v>
      </c>
      <c r="T22" s="11">
        <f t="shared" si="6"/>
        <v>0</v>
      </c>
      <c r="U22" s="11">
        <f t="shared" si="6"/>
        <v>0</v>
      </c>
      <c r="V22" s="11">
        <f t="shared" si="6"/>
        <v>0</v>
      </c>
      <c r="W22" s="11">
        <f t="shared" si="6"/>
        <v>0</v>
      </c>
      <c r="X22" s="11">
        <f t="shared" si="6"/>
        <v>0</v>
      </c>
      <c r="Y22" s="11">
        <f t="shared" si="6"/>
        <v>0</v>
      </c>
      <c r="Z22" s="11">
        <f t="shared" si="6"/>
        <v>0</v>
      </c>
      <c r="AA22" s="11">
        <f t="shared" si="6"/>
        <v>0</v>
      </c>
      <c r="AB22" s="11">
        <f t="shared" si="6"/>
        <v>0</v>
      </c>
      <c r="AC22" s="11">
        <f t="shared" si="6"/>
        <v>0</v>
      </c>
      <c r="AD22" s="11">
        <f t="shared" si="6"/>
        <v>0</v>
      </c>
      <c r="AE22" s="11">
        <f t="shared" si="6"/>
        <v>0</v>
      </c>
      <c r="AF22" s="11">
        <f t="shared" si="6"/>
        <v>0</v>
      </c>
      <c r="AG22" s="11">
        <f t="shared" si="6"/>
        <v>0</v>
      </c>
    </row>
    <row r="23" spans="2:33" x14ac:dyDescent="0.2">
      <c r="B23" s="5" t="s">
        <v>11</v>
      </c>
      <c r="C23" s="15">
        <f>SUM(D23:AG23)</f>
        <v>0</v>
      </c>
      <c r="D23" s="15">
        <f>SUM(D21:D22)</f>
        <v>0</v>
      </c>
      <c r="E23" s="15">
        <f t="shared" ref="E23:AG23" si="7">SUM(E21:E22)</f>
        <v>0</v>
      </c>
      <c r="F23" s="15">
        <f t="shared" si="7"/>
        <v>0</v>
      </c>
      <c r="G23" s="15">
        <f t="shared" si="7"/>
        <v>0</v>
      </c>
      <c r="H23" s="15">
        <f t="shared" si="7"/>
        <v>0</v>
      </c>
      <c r="I23" s="15">
        <f t="shared" si="7"/>
        <v>0</v>
      </c>
      <c r="J23" s="15">
        <f t="shared" si="7"/>
        <v>0</v>
      </c>
      <c r="K23" s="15">
        <f t="shared" si="7"/>
        <v>0</v>
      </c>
      <c r="L23" s="15">
        <f t="shared" si="7"/>
        <v>0</v>
      </c>
      <c r="M23" s="15">
        <f t="shared" si="7"/>
        <v>0</v>
      </c>
      <c r="N23" s="15">
        <f t="shared" si="7"/>
        <v>0</v>
      </c>
      <c r="O23" s="15">
        <f t="shared" si="7"/>
        <v>0</v>
      </c>
      <c r="P23" s="15">
        <f t="shared" si="7"/>
        <v>0</v>
      </c>
      <c r="Q23" s="15">
        <f t="shared" si="7"/>
        <v>0</v>
      </c>
      <c r="R23" s="15">
        <f t="shared" si="7"/>
        <v>0</v>
      </c>
      <c r="S23" s="15">
        <f t="shared" si="7"/>
        <v>0</v>
      </c>
      <c r="T23" s="15">
        <f t="shared" si="7"/>
        <v>0</v>
      </c>
      <c r="U23" s="15">
        <f t="shared" si="7"/>
        <v>0</v>
      </c>
      <c r="V23" s="15">
        <f t="shared" si="7"/>
        <v>0</v>
      </c>
      <c r="W23" s="15">
        <f t="shared" si="7"/>
        <v>0</v>
      </c>
      <c r="X23" s="15">
        <f t="shared" si="7"/>
        <v>0</v>
      </c>
      <c r="Y23" s="15">
        <f t="shared" si="7"/>
        <v>0</v>
      </c>
      <c r="Z23" s="15">
        <f t="shared" si="7"/>
        <v>0</v>
      </c>
      <c r="AA23" s="15">
        <f t="shared" si="7"/>
        <v>0</v>
      </c>
      <c r="AB23" s="15">
        <f t="shared" si="7"/>
        <v>0</v>
      </c>
      <c r="AC23" s="15">
        <f t="shared" si="7"/>
        <v>0</v>
      </c>
      <c r="AD23" s="15">
        <f t="shared" si="7"/>
        <v>0</v>
      </c>
      <c r="AE23" s="15">
        <f t="shared" si="7"/>
        <v>0</v>
      </c>
      <c r="AF23" s="15">
        <f t="shared" si="7"/>
        <v>0</v>
      </c>
      <c r="AG23" s="15">
        <f t="shared" si="7"/>
        <v>0</v>
      </c>
    </row>
  </sheetData>
  <phoneticPr fontId="3" type="noConversion"/>
  <pageMargins left="0.22604166666666667" right="0.24062500000000001" top="1" bottom="1" header="0.5" footer="0.5"/>
  <pageSetup paperSize="9" scale="75" orientation="landscape" r:id="rId1"/>
  <headerFooter alignWithMargins="0">
    <oddHeader>&amp;LPríloha 7: Štandardné tabuľky - Cesty
&amp;"Arial,Tučné"&amp;12 04 Príjmy</oddHeader>
    <oddFooter>Strana &amp;P z &amp;N</oddFooter>
  </headerFooter>
  <ignoredErrors>
    <ignoredError sqref="D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7"/>
  <sheetViews>
    <sheetView zoomScaleNormal="100" workbookViewId="0">
      <selection activeCell="E34" sqref="E34"/>
    </sheetView>
  </sheetViews>
  <sheetFormatPr defaultColWidth="9.140625" defaultRowHeight="11.25" x14ac:dyDescent="0.2"/>
  <cols>
    <col min="1" max="1" width="2.42578125" style="2" customWidth="1"/>
    <col min="2" max="2" width="30.7109375" style="2" customWidth="1"/>
    <col min="3" max="6" width="12.7109375" style="2" customWidth="1"/>
    <col min="7" max="33" width="6.7109375" style="2" customWidth="1"/>
    <col min="34" max="16384" width="9.140625" style="2"/>
  </cols>
  <sheetData>
    <row r="2" spans="2:6" x14ac:dyDescent="0.2">
      <c r="B2" s="7" t="s">
        <v>15</v>
      </c>
      <c r="C2" s="188" t="s">
        <v>34</v>
      </c>
      <c r="D2" s="188" t="s">
        <v>35</v>
      </c>
    </row>
    <row r="3" spans="2:6" x14ac:dyDescent="0.2">
      <c r="B3" s="17" t="s">
        <v>503</v>
      </c>
      <c r="C3" s="195">
        <f>'01 Investičné výdavky'!C21</f>
        <v>0</v>
      </c>
      <c r="D3" s="198">
        <f>'06 Finančná analýza'!C5</f>
        <v>0</v>
      </c>
      <c r="F3" s="2" t="s">
        <v>345</v>
      </c>
    </row>
    <row r="4" spans="2:6" x14ac:dyDescent="0.2">
      <c r="B4" s="17" t="s">
        <v>16</v>
      </c>
      <c r="C4" s="195">
        <f>'06 Finančná analýza'!AG8</f>
        <v>0</v>
      </c>
      <c r="D4" s="198">
        <f>'06 Finančná analýza'!C8</f>
        <v>0</v>
      </c>
    </row>
    <row r="5" spans="2:6" x14ac:dyDescent="0.2">
      <c r="B5" s="17" t="s">
        <v>327</v>
      </c>
      <c r="C5" s="195">
        <f>'04 Prevádzkové príjmy'!C23</f>
        <v>0</v>
      </c>
      <c r="D5" s="198">
        <f>'06 Finančná analýza'!C7</f>
        <v>0</v>
      </c>
    </row>
    <row r="6" spans="2:6" x14ac:dyDescent="0.2">
      <c r="B6" s="17" t="s">
        <v>84</v>
      </c>
      <c r="C6" s="195">
        <f>'03 Prevádzkové výdavky'!C35</f>
        <v>0</v>
      </c>
      <c r="D6" s="198">
        <f>'06 Finančná analýza'!C6</f>
        <v>0</v>
      </c>
      <c r="F6" s="288" t="s">
        <v>508</v>
      </c>
    </row>
    <row r="7" spans="2:6" x14ac:dyDescent="0.2">
      <c r="B7" s="17" t="s">
        <v>502</v>
      </c>
      <c r="C7" s="284"/>
      <c r="D7" s="198">
        <f>IF(D5&gt;D6,D4+D5-D6,0)</f>
        <v>0</v>
      </c>
      <c r="F7" s="288" t="s">
        <v>501</v>
      </c>
    </row>
    <row r="8" spans="2:6" x14ac:dyDescent="0.2">
      <c r="B8" s="17" t="s">
        <v>504</v>
      </c>
      <c r="C8" s="285"/>
      <c r="D8" s="198">
        <f>D3-D7</f>
        <v>0</v>
      </c>
    </row>
    <row r="9" spans="2:6" x14ac:dyDescent="0.2">
      <c r="B9" s="17" t="s">
        <v>505</v>
      </c>
      <c r="C9" s="286"/>
      <c r="D9" s="287" t="e">
        <f>D8/D3</f>
        <v>#DIV/0!</v>
      </c>
    </row>
    <row r="12" spans="2:6" x14ac:dyDescent="0.2">
      <c r="B12" s="7" t="s">
        <v>18</v>
      </c>
      <c r="C12" s="28"/>
      <c r="D12" s="2" t="s">
        <v>507</v>
      </c>
    </row>
    <row r="13" spans="2:6" x14ac:dyDescent="0.2">
      <c r="B13" s="17" t="s">
        <v>328</v>
      </c>
      <c r="C13" s="11">
        <f>'01 Investičné výdavky'!C28</f>
        <v>0</v>
      </c>
    </row>
    <row r="14" spans="2:6" x14ac:dyDescent="0.2">
      <c r="B14" s="17" t="s">
        <v>329</v>
      </c>
      <c r="C14" s="11" t="e">
        <f>C13*D9</f>
        <v>#DIV/0!</v>
      </c>
    </row>
    <row r="15" spans="2:6" x14ac:dyDescent="0.2">
      <c r="B15" s="17" t="s">
        <v>17</v>
      </c>
      <c r="C15" s="33">
        <v>0.85</v>
      </c>
    </row>
    <row r="16" spans="2:6" x14ac:dyDescent="0.2">
      <c r="B16" s="17" t="s">
        <v>19</v>
      </c>
      <c r="C16" s="11" t="e">
        <f>C14*C15</f>
        <v>#DIV/0!</v>
      </c>
    </row>
    <row r="17" spans="2:33" x14ac:dyDescent="0.2">
      <c r="B17" s="34"/>
    </row>
    <row r="18" spans="2:33" x14ac:dyDescent="0.2">
      <c r="B18" s="34"/>
    </row>
    <row r="19" spans="2:33" x14ac:dyDescent="0.2">
      <c r="B19" s="17"/>
      <c r="C19" s="17"/>
      <c r="D19" s="17" t="s">
        <v>10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2:33" x14ac:dyDescent="0.2">
      <c r="B20" s="19"/>
      <c r="C20" s="19"/>
      <c r="D20" s="35">
        <v>1</v>
      </c>
      <c r="E20" s="35">
        <v>2</v>
      </c>
      <c r="F20" s="35">
        <v>3</v>
      </c>
      <c r="G20" s="35">
        <v>4</v>
      </c>
      <c r="H20" s="35">
        <v>5</v>
      </c>
      <c r="I20" s="35">
        <v>6</v>
      </c>
      <c r="J20" s="35">
        <v>7</v>
      </c>
      <c r="K20" s="35">
        <v>8</v>
      </c>
      <c r="L20" s="35">
        <v>9</v>
      </c>
      <c r="M20" s="35">
        <v>10</v>
      </c>
      <c r="N20" s="35">
        <v>11</v>
      </c>
      <c r="O20" s="35">
        <v>12</v>
      </c>
      <c r="P20" s="35">
        <v>13</v>
      </c>
      <c r="Q20" s="35">
        <v>14</v>
      </c>
      <c r="R20" s="35">
        <v>15</v>
      </c>
      <c r="S20" s="35">
        <v>16</v>
      </c>
      <c r="T20" s="35">
        <v>17</v>
      </c>
      <c r="U20" s="35">
        <v>18</v>
      </c>
      <c r="V20" s="35">
        <v>19</v>
      </c>
      <c r="W20" s="35">
        <v>20</v>
      </c>
      <c r="X20" s="35">
        <v>21</v>
      </c>
      <c r="Y20" s="35">
        <v>22</v>
      </c>
      <c r="Z20" s="35">
        <v>23</v>
      </c>
      <c r="AA20" s="35">
        <v>24</v>
      </c>
      <c r="AB20" s="35">
        <v>25</v>
      </c>
      <c r="AC20" s="35">
        <v>26</v>
      </c>
      <c r="AD20" s="35">
        <v>27</v>
      </c>
      <c r="AE20" s="35">
        <v>28</v>
      </c>
      <c r="AF20" s="35">
        <v>29</v>
      </c>
      <c r="AG20" s="35">
        <v>30</v>
      </c>
    </row>
    <row r="21" spans="2:33" x14ac:dyDescent="0.2">
      <c r="B21" s="7" t="s">
        <v>351</v>
      </c>
      <c r="C21" s="188" t="s">
        <v>9</v>
      </c>
      <c r="D21" s="8">
        <v>2021</v>
      </c>
      <c r="E21" s="8">
        <f>$D$21+D20</f>
        <v>2022</v>
      </c>
      <c r="F21" s="8">
        <f>$D$21+E20</f>
        <v>2023</v>
      </c>
      <c r="G21" s="8">
        <f>$D$21+F20</f>
        <v>2024</v>
      </c>
      <c r="H21" s="8">
        <f t="shared" ref="H21:AG21" si="0">$D$21+G20</f>
        <v>2025</v>
      </c>
      <c r="I21" s="8">
        <f t="shared" si="0"/>
        <v>2026</v>
      </c>
      <c r="J21" s="8">
        <f t="shared" si="0"/>
        <v>2027</v>
      </c>
      <c r="K21" s="8">
        <f t="shared" si="0"/>
        <v>2028</v>
      </c>
      <c r="L21" s="8">
        <f t="shared" si="0"/>
        <v>2029</v>
      </c>
      <c r="M21" s="8">
        <f t="shared" si="0"/>
        <v>2030</v>
      </c>
      <c r="N21" s="8">
        <f t="shared" si="0"/>
        <v>2031</v>
      </c>
      <c r="O21" s="8">
        <f t="shared" si="0"/>
        <v>2032</v>
      </c>
      <c r="P21" s="8">
        <f t="shared" si="0"/>
        <v>2033</v>
      </c>
      <c r="Q21" s="8">
        <f t="shared" si="0"/>
        <v>2034</v>
      </c>
      <c r="R21" s="8">
        <f t="shared" si="0"/>
        <v>2035</v>
      </c>
      <c r="S21" s="8">
        <f t="shared" si="0"/>
        <v>2036</v>
      </c>
      <c r="T21" s="8">
        <f t="shared" si="0"/>
        <v>2037</v>
      </c>
      <c r="U21" s="8">
        <f t="shared" si="0"/>
        <v>2038</v>
      </c>
      <c r="V21" s="8">
        <f t="shared" si="0"/>
        <v>2039</v>
      </c>
      <c r="W21" s="8">
        <f t="shared" si="0"/>
        <v>2040</v>
      </c>
      <c r="X21" s="8">
        <f t="shared" si="0"/>
        <v>2041</v>
      </c>
      <c r="Y21" s="8">
        <f t="shared" si="0"/>
        <v>2042</v>
      </c>
      <c r="Z21" s="8">
        <f t="shared" si="0"/>
        <v>2043</v>
      </c>
      <c r="AA21" s="8">
        <f t="shared" si="0"/>
        <v>2044</v>
      </c>
      <c r="AB21" s="8">
        <f t="shared" si="0"/>
        <v>2045</v>
      </c>
      <c r="AC21" s="8">
        <f t="shared" si="0"/>
        <v>2046</v>
      </c>
      <c r="AD21" s="8">
        <f t="shared" si="0"/>
        <v>2047</v>
      </c>
      <c r="AE21" s="8">
        <f t="shared" si="0"/>
        <v>2048</v>
      </c>
      <c r="AF21" s="8">
        <f t="shared" si="0"/>
        <v>2049</v>
      </c>
      <c r="AG21" s="8">
        <f t="shared" si="0"/>
        <v>2050</v>
      </c>
    </row>
    <row r="22" spans="2:33" x14ac:dyDescent="0.2">
      <c r="B22" s="17" t="s">
        <v>85</v>
      </c>
      <c r="C22" s="11">
        <f>SUM(D22:AG22)</f>
        <v>0</v>
      </c>
      <c r="D22" s="11">
        <f>'01 Investičné výdavky'!D21</f>
        <v>0</v>
      </c>
      <c r="E22" s="11">
        <f>'01 Investičné výdavky'!E21</f>
        <v>0</v>
      </c>
      <c r="F22" s="11">
        <f>'01 Investičné výdavky'!F21</f>
        <v>0</v>
      </c>
      <c r="G22" s="11">
        <f>'01 Investičné výdavky'!G26</f>
        <v>0</v>
      </c>
      <c r="H22" s="11">
        <f>'01 Investičné výdavky'!H26</f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2:33" x14ac:dyDescent="0.2">
      <c r="B23" s="17" t="s">
        <v>352</v>
      </c>
      <c r="C23" s="11">
        <f>SUM(D23:AG23)</f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2:33" x14ac:dyDescent="0.2">
      <c r="B24" s="17" t="s">
        <v>343</v>
      </c>
      <c r="C24" s="11" t="e">
        <f t="shared" ref="C24:C25" si="1">SUM(D24:AG24)</f>
        <v>#DIV/0!</v>
      </c>
      <c r="D24" s="11" t="e">
        <f>$D$9*$C$15*'01 Investičné výdavky'!D29</f>
        <v>#DIV/0!</v>
      </c>
      <c r="E24" s="11" t="e">
        <f>$D$9*$C$15*'01 Investičné výdavky'!E29</f>
        <v>#DIV/0!</v>
      </c>
      <c r="F24" s="11" t="e">
        <f>$D$9*$C$15*'01 Investičné výdavky'!F29</f>
        <v>#DIV/0!</v>
      </c>
      <c r="G24" s="11" t="e">
        <f>$D$9*$C$15*'01 Investičné výdavky'!G29</f>
        <v>#DIV/0!</v>
      </c>
      <c r="H24" s="11" t="e">
        <f>$D$9*$C$15*'01 Investičné výdavky'!H29</f>
        <v>#DIV/0!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2:33" x14ac:dyDescent="0.2">
      <c r="B25" s="17" t="s">
        <v>344</v>
      </c>
      <c r="C25" s="11" t="e">
        <f t="shared" si="1"/>
        <v>#DIV/0!</v>
      </c>
      <c r="D25" s="11" t="e">
        <f>D22-D24</f>
        <v>#DIV/0!</v>
      </c>
      <c r="E25" s="11" t="e">
        <f t="shared" ref="E25:H25" si="2">E22-E24</f>
        <v>#DIV/0!</v>
      </c>
      <c r="F25" s="11" t="e">
        <f t="shared" si="2"/>
        <v>#DIV/0!</v>
      </c>
      <c r="G25" s="11" t="e">
        <f t="shared" si="2"/>
        <v>#DIV/0!</v>
      </c>
      <c r="H25" s="11" t="e">
        <f t="shared" si="2"/>
        <v>#DIV/0!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2:33" x14ac:dyDescent="0.2">
      <c r="B26" s="196" t="s">
        <v>349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7" spans="2:33" x14ac:dyDescent="0.2">
      <c r="B27" s="196" t="s">
        <v>353</v>
      </c>
    </row>
  </sheetData>
  <phoneticPr fontId="3" type="noConversion"/>
  <pageMargins left="0.1953125" right="0.34375" top="1" bottom="1" header="0.5" footer="0.5"/>
  <pageSetup scale="75" orientation="landscape" r:id="rId1"/>
  <headerFooter alignWithMargins="0"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60"/>
  <sheetViews>
    <sheetView zoomScaleNormal="100" workbookViewId="0">
      <selection activeCell="F62" sqref="F62"/>
    </sheetView>
  </sheetViews>
  <sheetFormatPr defaultColWidth="9.140625" defaultRowHeight="11.25" x14ac:dyDescent="0.2"/>
  <cols>
    <col min="1" max="1" width="2.7109375" style="3" customWidth="1"/>
    <col min="2" max="2" width="44.7109375" style="3" customWidth="1"/>
    <col min="3" max="3" width="13.7109375" style="3" customWidth="1"/>
    <col min="4" max="4" width="10.7109375" style="3" customWidth="1"/>
    <col min="5" max="5" width="10.42578125" style="3" bestFit="1" customWidth="1"/>
    <col min="6" max="6" width="9.42578125" style="3" bestFit="1" customWidth="1"/>
    <col min="7" max="33" width="8.7109375" style="3" customWidth="1"/>
    <col min="34" max="34" width="5" style="3" bestFit="1" customWidth="1"/>
    <col min="35" max="16384" width="9.140625" style="3"/>
  </cols>
  <sheetData>
    <row r="2" spans="2:33" x14ac:dyDescent="0.2">
      <c r="B2" s="21" t="s">
        <v>24</v>
      </c>
      <c r="C2" s="21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/>
      <c r="C3" s="24" t="s">
        <v>9</v>
      </c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55</v>
      </c>
      <c r="C4" s="188" t="s">
        <v>339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85</v>
      </c>
      <c r="C5" s="192">
        <f>D5+NPV(Parametre!$C$9,'06 Finančná analýza'!D5:AG5)</f>
        <v>0</v>
      </c>
      <c r="D5" s="11">
        <f>'01 Investičné výdavky'!D21</f>
        <v>0</v>
      </c>
      <c r="E5" s="11">
        <f>'01 Investičné výdavky'!E21</f>
        <v>0</v>
      </c>
      <c r="F5" s="11">
        <f>'01 Investičné výdavky'!F21</f>
        <v>0</v>
      </c>
      <c r="G5" s="11">
        <f>'01 Investičné výdavky'!G21</f>
        <v>0</v>
      </c>
      <c r="H5" s="11">
        <f>'01 Investičné výdavky'!H21</f>
        <v>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2:33" x14ac:dyDescent="0.2">
      <c r="B6" s="4" t="s">
        <v>84</v>
      </c>
      <c r="C6" s="192">
        <f>D6+NPV(Parametre!$C$9,'06 Finančná analýza'!D6:AG6)</f>
        <v>0</v>
      </c>
      <c r="D6" s="11">
        <f>'03 Prevádzkové výdavky'!D35</f>
        <v>0</v>
      </c>
      <c r="E6" s="11">
        <f>'03 Prevádzkové výdavky'!E35</f>
        <v>0</v>
      </c>
      <c r="F6" s="11">
        <f>'03 Prevádzkové výdavky'!F35</f>
        <v>0</v>
      </c>
      <c r="G6" s="11">
        <f>'03 Prevádzkové výdavky'!G35</f>
        <v>0</v>
      </c>
      <c r="H6" s="11">
        <f>'03 Prevádzkové výdavky'!H35</f>
        <v>0</v>
      </c>
      <c r="I6" s="11">
        <f>'03 Prevádzkové výdavky'!I35</f>
        <v>0</v>
      </c>
      <c r="J6" s="11">
        <f>'03 Prevádzkové výdavky'!J35</f>
        <v>0</v>
      </c>
      <c r="K6" s="11">
        <f>'03 Prevádzkové výdavky'!K35</f>
        <v>0</v>
      </c>
      <c r="L6" s="11">
        <f>'03 Prevádzkové výdavky'!L35</f>
        <v>0</v>
      </c>
      <c r="M6" s="11">
        <f>'03 Prevádzkové výdavky'!M35</f>
        <v>0</v>
      </c>
      <c r="N6" s="11">
        <f>'03 Prevádzkové výdavky'!N35</f>
        <v>0</v>
      </c>
      <c r="O6" s="11">
        <f>'03 Prevádzkové výdavky'!O35</f>
        <v>0</v>
      </c>
      <c r="P6" s="11">
        <f>'03 Prevádzkové výdavky'!P35</f>
        <v>0</v>
      </c>
      <c r="Q6" s="11">
        <f>'03 Prevádzkové výdavky'!Q35</f>
        <v>0</v>
      </c>
      <c r="R6" s="11">
        <f>'03 Prevádzkové výdavky'!R35</f>
        <v>0</v>
      </c>
      <c r="S6" s="11">
        <f>'03 Prevádzkové výdavky'!S35</f>
        <v>0</v>
      </c>
      <c r="T6" s="11">
        <f>'03 Prevádzkové výdavky'!T35</f>
        <v>0</v>
      </c>
      <c r="U6" s="11">
        <f>'03 Prevádzkové výdavky'!U35</f>
        <v>0</v>
      </c>
      <c r="V6" s="11">
        <f>'03 Prevádzkové výdavky'!V35</f>
        <v>0</v>
      </c>
      <c r="W6" s="11">
        <f>'03 Prevádzkové výdavky'!W35</f>
        <v>0</v>
      </c>
      <c r="X6" s="11">
        <f>'03 Prevádzkové výdavky'!X35</f>
        <v>0</v>
      </c>
      <c r="Y6" s="11">
        <f>'03 Prevádzkové výdavky'!Y35</f>
        <v>0</v>
      </c>
      <c r="Z6" s="11">
        <f>'03 Prevádzkové výdavky'!Z35</f>
        <v>0</v>
      </c>
      <c r="AA6" s="11">
        <f>'03 Prevádzkové výdavky'!AA35</f>
        <v>0</v>
      </c>
      <c r="AB6" s="11">
        <f>'03 Prevádzkové výdavky'!AB35</f>
        <v>0</v>
      </c>
      <c r="AC6" s="11">
        <f>'03 Prevádzkové výdavky'!AC35</f>
        <v>0</v>
      </c>
      <c r="AD6" s="11">
        <f>'03 Prevádzkové výdavky'!AD35</f>
        <v>0</v>
      </c>
      <c r="AE6" s="11">
        <f>'03 Prevádzkové výdavky'!AE35</f>
        <v>0</v>
      </c>
      <c r="AF6" s="11">
        <f>'03 Prevádzkové výdavky'!AF35</f>
        <v>0</v>
      </c>
      <c r="AG6" s="11">
        <f>'03 Prevádzkové výdavky'!AG35</f>
        <v>0</v>
      </c>
    </row>
    <row r="7" spans="2:33" x14ac:dyDescent="0.2">
      <c r="B7" s="4" t="s">
        <v>327</v>
      </c>
      <c r="C7" s="192">
        <f>D7+NPV(Parametre!$C$9,'06 Finančná analýza'!D7:AG7)</f>
        <v>0</v>
      </c>
      <c r="D7" s="11">
        <f>'04 Prevádzkové príjmy'!D23</f>
        <v>0</v>
      </c>
      <c r="E7" s="11">
        <f>'04 Prevádzkové príjmy'!E23</f>
        <v>0</v>
      </c>
      <c r="F7" s="11">
        <f>'04 Prevádzkové príjmy'!F23</f>
        <v>0</v>
      </c>
      <c r="G7" s="11">
        <f>'04 Prevádzkové príjmy'!G23</f>
        <v>0</v>
      </c>
      <c r="H7" s="11">
        <f>'04 Prevádzkové príjmy'!H23</f>
        <v>0</v>
      </c>
      <c r="I7" s="11">
        <f>'04 Prevádzkové príjmy'!I23</f>
        <v>0</v>
      </c>
      <c r="J7" s="11">
        <f>'04 Prevádzkové príjmy'!J23</f>
        <v>0</v>
      </c>
      <c r="K7" s="11">
        <f>'04 Prevádzkové príjmy'!K23</f>
        <v>0</v>
      </c>
      <c r="L7" s="11">
        <f>'04 Prevádzkové príjmy'!L23</f>
        <v>0</v>
      </c>
      <c r="M7" s="11">
        <f>'04 Prevádzkové príjmy'!M23</f>
        <v>0</v>
      </c>
      <c r="N7" s="11">
        <f>'04 Prevádzkové príjmy'!N23</f>
        <v>0</v>
      </c>
      <c r="O7" s="11">
        <f>'04 Prevádzkové príjmy'!O23</f>
        <v>0</v>
      </c>
      <c r="P7" s="11">
        <f>'04 Prevádzkové príjmy'!P23</f>
        <v>0</v>
      </c>
      <c r="Q7" s="11">
        <f>'04 Prevádzkové príjmy'!Q23</f>
        <v>0</v>
      </c>
      <c r="R7" s="11">
        <f>'04 Prevádzkové príjmy'!R23</f>
        <v>0</v>
      </c>
      <c r="S7" s="11">
        <f>'04 Prevádzkové príjmy'!S23</f>
        <v>0</v>
      </c>
      <c r="T7" s="11">
        <f>'04 Prevádzkové príjmy'!T23</f>
        <v>0</v>
      </c>
      <c r="U7" s="11">
        <f>'04 Prevádzkové príjmy'!U23</f>
        <v>0</v>
      </c>
      <c r="V7" s="11">
        <f>'04 Prevádzkové príjmy'!V23</f>
        <v>0</v>
      </c>
      <c r="W7" s="11">
        <f>'04 Prevádzkové príjmy'!W23</f>
        <v>0</v>
      </c>
      <c r="X7" s="11">
        <f>'04 Prevádzkové príjmy'!X23</f>
        <v>0</v>
      </c>
      <c r="Y7" s="11">
        <f>'04 Prevádzkové príjmy'!Y23</f>
        <v>0</v>
      </c>
      <c r="Z7" s="11">
        <f>'04 Prevádzkové príjmy'!Z23</f>
        <v>0</v>
      </c>
      <c r="AA7" s="11">
        <f>'04 Prevádzkové príjmy'!AA23</f>
        <v>0</v>
      </c>
      <c r="AB7" s="11">
        <f>'04 Prevádzkové príjmy'!AB23</f>
        <v>0</v>
      </c>
      <c r="AC7" s="11">
        <f>'04 Prevádzkové príjmy'!AC23</f>
        <v>0</v>
      </c>
      <c r="AD7" s="11">
        <f>'04 Prevádzkové príjmy'!AD23</f>
        <v>0</v>
      </c>
      <c r="AE7" s="11">
        <f>'04 Prevádzkové príjmy'!AE23</f>
        <v>0</v>
      </c>
      <c r="AF7" s="11">
        <f>'04 Prevádzkové príjmy'!AF23</f>
        <v>0</v>
      </c>
      <c r="AG7" s="11">
        <f>'04 Prevádzkové príjmy'!AG23</f>
        <v>0</v>
      </c>
    </row>
    <row r="8" spans="2:33" ht="12" thickBot="1" x14ac:dyDescent="0.25">
      <c r="B8" s="40" t="s">
        <v>16</v>
      </c>
      <c r="C8" s="193">
        <f>D8+NPV(Parametre!$C$9,'06 Finančná analýza'!D8:AG8)</f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41">
        <v>0</v>
      </c>
      <c r="AE8" s="41">
        <v>0</v>
      </c>
      <c r="AF8" s="41">
        <v>0</v>
      </c>
      <c r="AG8" s="42">
        <f>'02 Zostatková hodnota'!H13</f>
        <v>0</v>
      </c>
    </row>
    <row r="9" spans="2:33" ht="12" thickTop="1" x14ac:dyDescent="0.2">
      <c r="B9" s="31" t="s">
        <v>56</v>
      </c>
      <c r="C9" s="194">
        <f>D9+NPV(Parametre!$C$9,'06 Finančná analýza'!D9:AG9)</f>
        <v>0</v>
      </c>
      <c r="D9" s="32">
        <f>-D5-D6+D7+D8</f>
        <v>0</v>
      </c>
      <c r="E9" s="32">
        <f t="shared" ref="E9:AG9" si="1">-E5-E6+E7+E8</f>
        <v>0</v>
      </c>
      <c r="F9" s="32">
        <f t="shared" si="1"/>
        <v>0</v>
      </c>
      <c r="G9" s="32">
        <f t="shared" si="1"/>
        <v>0</v>
      </c>
      <c r="H9" s="32">
        <f t="shared" si="1"/>
        <v>0</v>
      </c>
      <c r="I9" s="32">
        <f t="shared" si="1"/>
        <v>0</v>
      </c>
      <c r="J9" s="32">
        <f t="shared" si="1"/>
        <v>0</v>
      </c>
      <c r="K9" s="32">
        <f t="shared" si="1"/>
        <v>0</v>
      </c>
      <c r="L9" s="32">
        <f t="shared" si="1"/>
        <v>0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2">
        <f t="shared" si="1"/>
        <v>0</v>
      </c>
      <c r="W9" s="32">
        <f t="shared" si="1"/>
        <v>0</v>
      </c>
      <c r="X9" s="32">
        <f t="shared" si="1"/>
        <v>0</v>
      </c>
      <c r="Y9" s="32">
        <f t="shared" si="1"/>
        <v>0</v>
      </c>
      <c r="Z9" s="32">
        <f t="shared" si="1"/>
        <v>0</v>
      </c>
      <c r="AA9" s="32">
        <f t="shared" si="1"/>
        <v>0</v>
      </c>
      <c r="AB9" s="32">
        <f t="shared" si="1"/>
        <v>0</v>
      </c>
      <c r="AC9" s="32">
        <f t="shared" si="1"/>
        <v>0</v>
      </c>
      <c r="AD9" s="32">
        <f t="shared" si="1"/>
        <v>0</v>
      </c>
      <c r="AE9" s="32">
        <f t="shared" si="1"/>
        <v>0</v>
      </c>
      <c r="AF9" s="32">
        <f t="shared" si="1"/>
        <v>0</v>
      </c>
      <c r="AG9" s="32">
        <f t="shared" si="1"/>
        <v>0</v>
      </c>
    </row>
    <row r="11" spans="2:33" x14ac:dyDescent="0.2">
      <c r="B11" s="38" t="s">
        <v>20</v>
      </c>
      <c r="C11" s="199">
        <f>-C5-C6+C7+C8</f>
        <v>0</v>
      </c>
      <c r="D11" s="3" t="s">
        <v>0</v>
      </c>
      <c r="E11" s="39"/>
    </row>
    <row r="12" spans="2:33" x14ac:dyDescent="0.2">
      <c r="B12" s="38" t="s">
        <v>21</v>
      </c>
      <c r="C12" s="318" t="e">
        <f>IRR(D9:AG9,1)</f>
        <v>#NUM!</v>
      </c>
      <c r="E12" s="27"/>
    </row>
    <row r="15" spans="2:33" x14ac:dyDescent="0.2">
      <c r="B15" s="21" t="s">
        <v>25</v>
      </c>
      <c r="C15" s="21"/>
      <c r="D15" s="4" t="s">
        <v>10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2:33" x14ac:dyDescent="0.2">
      <c r="B16" s="5"/>
      <c r="C16" s="24" t="s">
        <v>9</v>
      </c>
      <c r="D16" s="6">
        <v>1</v>
      </c>
      <c r="E16" s="6">
        <v>2</v>
      </c>
      <c r="F16" s="6">
        <v>3</v>
      </c>
      <c r="G16" s="6">
        <v>4</v>
      </c>
      <c r="H16" s="6">
        <v>5</v>
      </c>
      <c r="I16" s="6">
        <v>6</v>
      </c>
      <c r="J16" s="6">
        <v>7</v>
      </c>
      <c r="K16" s="6">
        <v>8</v>
      </c>
      <c r="L16" s="6">
        <v>9</v>
      </c>
      <c r="M16" s="6">
        <v>10</v>
      </c>
      <c r="N16" s="6">
        <v>11</v>
      </c>
      <c r="O16" s="6">
        <v>12</v>
      </c>
      <c r="P16" s="6">
        <v>13</v>
      </c>
      <c r="Q16" s="6">
        <v>14</v>
      </c>
      <c r="R16" s="6">
        <v>15</v>
      </c>
      <c r="S16" s="6">
        <v>16</v>
      </c>
      <c r="T16" s="6">
        <v>17</v>
      </c>
      <c r="U16" s="6">
        <v>18</v>
      </c>
      <c r="V16" s="6">
        <v>19</v>
      </c>
      <c r="W16" s="6">
        <v>20</v>
      </c>
      <c r="X16" s="6">
        <v>21</v>
      </c>
      <c r="Y16" s="6">
        <v>22</v>
      </c>
      <c r="Z16" s="6">
        <v>23</v>
      </c>
      <c r="AA16" s="6">
        <v>24</v>
      </c>
      <c r="AB16" s="6">
        <v>25</v>
      </c>
      <c r="AC16" s="6">
        <v>26</v>
      </c>
      <c r="AD16" s="6">
        <v>27</v>
      </c>
      <c r="AE16" s="6">
        <v>28</v>
      </c>
      <c r="AF16" s="6">
        <v>29</v>
      </c>
      <c r="AG16" s="6">
        <v>30</v>
      </c>
    </row>
    <row r="17" spans="2:33" x14ac:dyDescent="0.2">
      <c r="B17" s="7" t="s">
        <v>55</v>
      </c>
      <c r="C17" s="188" t="s">
        <v>339</v>
      </c>
      <c r="D17" s="8">
        <f>D4</f>
        <v>2022</v>
      </c>
      <c r="E17" s="8">
        <f>E4</f>
        <v>2023</v>
      </c>
      <c r="F17" s="8">
        <f>F4</f>
        <v>2024</v>
      </c>
      <c r="G17" s="8">
        <f t="shared" ref="G17:AG17" si="2">G4</f>
        <v>2025</v>
      </c>
      <c r="H17" s="8">
        <f t="shared" si="2"/>
        <v>2026</v>
      </c>
      <c r="I17" s="8">
        <f t="shared" si="2"/>
        <v>2027</v>
      </c>
      <c r="J17" s="8">
        <f t="shared" si="2"/>
        <v>2028</v>
      </c>
      <c r="K17" s="8">
        <f t="shared" si="2"/>
        <v>2029</v>
      </c>
      <c r="L17" s="8">
        <f t="shared" si="2"/>
        <v>2030</v>
      </c>
      <c r="M17" s="8">
        <f t="shared" si="2"/>
        <v>2031</v>
      </c>
      <c r="N17" s="8">
        <f t="shared" si="2"/>
        <v>2032</v>
      </c>
      <c r="O17" s="8">
        <f t="shared" si="2"/>
        <v>2033</v>
      </c>
      <c r="P17" s="8">
        <f t="shared" si="2"/>
        <v>2034</v>
      </c>
      <c r="Q17" s="8">
        <f t="shared" si="2"/>
        <v>2035</v>
      </c>
      <c r="R17" s="8">
        <f t="shared" si="2"/>
        <v>2036</v>
      </c>
      <c r="S17" s="8">
        <f t="shared" si="2"/>
        <v>2037</v>
      </c>
      <c r="T17" s="8">
        <f t="shared" si="2"/>
        <v>2038</v>
      </c>
      <c r="U17" s="8">
        <f t="shared" si="2"/>
        <v>2039</v>
      </c>
      <c r="V17" s="8">
        <f t="shared" si="2"/>
        <v>2040</v>
      </c>
      <c r="W17" s="8">
        <f t="shared" si="2"/>
        <v>2041</v>
      </c>
      <c r="X17" s="8">
        <f t="shared" si="2"/>
        <v>2042</v>
      </c>
      <c r="Y17" s="8">
        <f t="shared" si="2"/>
        <v>2043</v>
      </c>
      <c r="Z17" s="8">
        <f t="shared" si="2"/>
        <v>2044</v>
      </c>
      <c r="AA17" s="8">
        <f t="shared" si="2"/>
        <v>2045</v>
      </c>
      <c r="AB17" s="8">
        <f t="shared" si="2"/>
        <v>2046</v>
      </c>
      <c r="AC17" s="8">
        <f t="shared" si="2"/>
        <v>2047</v>
      </c>
      <c r="AD17" s="8">
        <f t="shared" si="2"/>
        <v>2048</v>
      </c>
      <c r="AE17" s="8">
        <f t="shared" si="2"/>
        <v>2049</v>
      </c>
      <c r="AF17" s="8">
        <f t="shared" si="2"/>
        <v>2050</v>
      </c>
      <c r="AG17" s="8">
        <f t="shared" si="2"/>
        <v>2051</v>
      </c>
    </row>
    <row r="18" spans="2:33" x14ac:dyDescent="0.2">
      <c r="B18" s="4" t="s">
        <v>340</v>
      </c>
      <c r="C18" s="192" t="e">
        <f>D18+NPV(Parametre!$C$9,'06 Finančná analýza'!D18:AG18)</f>
        <v>#DIV/0!</v>
      </c>
      <c r="D18" s="11" t="e">
        <f>'05 Financovanie'!D25</f>
        <v>#DIV/0!</v>
      </c>
      <c r="E18" s="11" t="e">
        <f>'05 Financovanie'!E25</f>
        <v>#DIV/0!</v>
      </c>
      <c r="F18" s="11" t="e">
        <f>'05 Financovanie'!F25</f>
        <v>#DIV/0!</v>
      </c>
      <c r="G18" s="11" t="e">
        <f>'05 Financovanie'!G25</f>
        <v>#DIV/0!</v>
      </c>
      <c r="H18" s="11" t="e">
        <f>'05 Financovanie'!H25</f>
        <v>#DIV/0!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2:33" x14ac:dyDescent="0.2">
      <c r="B19" s="4" t="s">
        <v>84</v>
      </c>
      <c r="C19" s="192">
        <f>D19+NPV(Parametre!$C$9,'06 Finančná analýza'!D19:AG19)</f>
        <v>0</v>
      </c>
      <c r="D19" s="11">
        <f>'03 Prevádzkové výdavky'!D35</f>
        <v>0</v>
      </c>
      <c r="E19" s="11">
        <f>'03 Prevádzkové výdavky'!E35</f>
        <v>0</v>
      </c>
      <c r="F19" s="11">
        <f>'03 Prevádzkové výdavky'!F35</f>
        <v>0</v>
      </c>
      <c r="G19" s="11">
        <f>'03 Prevádzkové výdavky'!G35</f>
        <v>0</v>
      </c>
      <c r="H19" s="11">
        <f>'03 Prevádzkové výdavky'!H35</f>
        <v>0</v>
      </c>
      <c r="I19" s="11">
        <f>'03 Prevádzkové výdavky'!I35</f>
        <v>0</v>
      </c>
      <c r="J19" s="11">
        <f>'03 Prevádzkové výdavky'!J35</f>
        <v>0</v>
      </c>
      <c r="K19" s="11">
        <f>'03 Prevádzkové výdavky'!K35</f>
        <v>0</v>
      </c>
      <c r="L19" s="11">
        <f>'03 Prevádzkové výdavky'!L35</f>
        <v>0</v>
      </c>
      <c r="M19" s="11">
        <f>'03 Prevádzkové výdavky'!M35</f>
        <v>0</v>
      </c>
      <c r="N19" s="11">
        <f>'03 Prevádzkové výdavky'!N35</f>
        <v>0</v>
      </c>
      <c r="O19" s="11">
        <f>'03 Prevádzkové výdavky'!O35</f>
        <v>0</v>
      </c>
      <c r="P19" s="11">
        <f>'03 Prevádzkové výdavky'!P35</f>
        <v>0</v>
      </c>
      <c r="Q19" s="11">
        <f>'03 Prevádzkové výdavky'!Q35</f>
        <v>0</v>
      </c>
      <c r="R19" s="11">
        <f>'03 Prevádzkové výdavky'!R35</f>
        <v>0</v>
      </c>
      <c r="S19" s="11">
        <f>'03 Prevádzkové výdavky'!S35</f>
        <v>0</v>
      </c>
      <c r="T19" s="11">
        <f>'03 Prevádzkové výdavky'!T35</f>
        <v>0</v>
      </c>
      <c r="U19" s="11">
        <f>'03 Prevádzkové výdavky'!U35</f>
        <v>0</v>
      </c>
      <c r="V19" s="11">
        <f>'03 Prevádzkové výdavky'!V35</f>
        <v>0</v>
      </c>
      <c r="W19" s="11">
        <f>'03 Prevádzkové výdavky'!W35</f>
        <v>0</v>
      </c>
      <c r="X19" s="11">
        <f>'03 Prevádzkové výdavky'!X35</f>
        <v>0</v>
      </c>
      <c r="Y19" s="11">
        <f>'03 Prevádzkové výdavky'!Y35</f>
        <v>0</v>
      </c>
      <c r="Z19" s="11">
        <f>'03 Prevádzkové výdavky'!Z35</f>
        <v>0</v>
      </c>
      <c r="AA19" s="11">
        <f>'03 Prevádzkové výdavky'!AA35</f>
        <v>0</v>
      </c>
      <c r="AB19" s="11">
        <f>'03 Prevádzkové výdavky'!AB35</f>
        <v>0</v>
      </c>
      <c r="AC19" s="11">
        <f>'03 Prevádzkové výdavky'!AC35</f>
        <v>0</v>
      </c>
      <c r="AD19" s="11">
        <f>'03 Prevádzkové výdavky'!AD35</f>
        <v>0</v>
      </c>
      <c r="AE19" s="11">
        <f>'03 Prevádzkové výdavky'!AE35</f>
        <v>0</v>
      </c>
      <c r="AF19" s="11">
        <f>'03 Prevádzkové výdavky'!AF35</f>
        <v>0</v>
      </c>
      <c r="AG19" s="11">
        <f>'03 Prevádzkové výdavky'!AG35</f>
        <v>0</v>
      </c>
    </row>
    <row r="20" spans="2:33" x14ac:dyDescent="0.2">
      <c r="B20" s="4" t="s">
        <v>355</v>
      </c>
      <c r="C20" s="192">
        <f>D20+NPV(Parametre!$C$9,'06 Finančná analýza'!D20:AG20)</f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</row>
    <row r="21" spans="2:33" x14ac:dyDescent="0.2">
      <c r="B21" s="4" t="s">
        <v>13</v>
      </c>
      <c r="C21" s="192">
        <f>D21+NPV(Parametre!$C$9,'06 Finančná analýza'!D21:AG21)</f>
        <v>0</v>
      </c>
      <c r="D21" s="191">
        <f>'04 Prevádzkové príjmy'!D23</f>
        <v>0</v>
      </c>
      <c r="E21" s="191">
        <f>'04 Prevádzkové príjmy'!E23</f>
        <v>0</v>
      </c>
      <c r="F21" s="191">
        <f>'04 Prevádzkové príjmy'!F23</f>
        <v>0</v>
      </c>
      <c r="G21" s="191">
        <f>'04 Prevádzkové príjmy'!G23</f>
        <v>0</v>
      </c>
      <c r="H21" s="191">
        <f>'04 Prevádzkové príjmy'!H23</f>
        <v>0</v>
      </c>
      <c r="I21" s="191">
        <f>'04 Prevádzkové príjmy'!I23</f>
        <v>0</v>
      </c>
      <c r="J21" s="191">
        <f>'04 Prevádzkové príjmy'!J23</f>
        <v>0</v>
      </c>
      <c r="K21" s="191">
        <f>'04 Prevádzkové príjmy'!K23</f>
        <v>0</v>
      </c>
      <c r="L21" s="191">
        <f>'04 Prevádzkové príjmy'!L23</f>
        <v>0</v>
      </c>
      <c r="M21" s="191">
        <f>'04 Prevádzkové príjmy'!M23</f>
        <v>0</v>
      </c>
      <c r="N21" s="191">
        <f>'04 Prevádzkové príjmy'!N23</f>
        <v>0</v>
      </c>
      <c r="O21" s="191">
        <f>'04 Prevádzkové príjmy'!O23</f>
        <v>0</v>
      </c>
      <c r="P21" s="191">
        <f>'04 Prevádzkové príjmy'!P23</f>
        <v>0</v>
      </c>
      <c r="Q21" s="191">
        <f>'04 Prevádzkové príjmy'!Q23</f>
        <v>0</v>
      </c>
      <c r="R21" s="191">
        <f>'04 Prevádzkové príjmy'!R23</f>
        <v>0</v>
      </c>
      <c r="S21" s="191">
        <f>'04 Prevádzkové príjmy'!S23</f>
        <v>0</v>
      </c>
      <c r="T21" s="191">
        <f>'04 Prevádzkové príjmy'!T23</f>
        <v>0</v>
      </c>
      <c r="U21" s="191">
        <f>'04 Prevádzkové príjmy'!U23</f>
        <v>0</v>
      </c>
      <c r="V21" s="191">
        <f>'04 Prevádzkové príjmy'!V23</f>
        <v>0</v>
      </c>
      <c r="W21" s="191">
        <f>'04 Prevádzkové príjmy'!W23</f>
        <v>0</v>
      </c>
      <c r="X21" s="191">
        <f>'04 Prevádzkové príjmy'!X23</f>
        <v>0</v>
      </c>
      <c r="Y21" s="191">
        <f>'04 Prevádzkové príjmy'!Y23</f>
        <v>0</v>
      </c>
      <c r="Z21" s="191">
        <f>'04 Prevádzkové príjmy'!Z23</f>
        <v>0</v>
      </c>
      <c r="AA21" s="191">
        <f>'04 Prevádzkové príjmy'!AA23</f>
        <v>0</v>
      </c>
      <c r="AB21" s="191">
        <f>'04 Prevádzkové príjmy'!AB23</f>
        <v>0</v>
      </c>
      <c r="AC21" s="191">
        <f>'04 Prevádzkové príjmy'!AC23</f>
        <v>0</v>
      </c>
      <c r="AD21" s="191">
        <f>'04 Prevádzkové príjmy'!AD23</f>
        <v>0</v>
      </c>
      <c r="AE21" s="191">
        <f>'04 Prevádzkové príjmy'!AE23</f>
        <v>0</v>
      </c>
      <c r="AF21" s="191">
        <f>'04 Prevádzkové príjmy'!AF23</f>
        <v>0</v>
      </c>
      <c r="AG21" s="191">
        <f>'04 Prevádzkové príjmy'!AG23</f>
        <v>0</v>
      </c>
    </row>
    <row r="22" spans="2:33" ht="12" thickBot="1" x14ac:dyDescent="0.25">
      <c r="B22" s="40" t="s">
        <v>16</v>
      </c>
      <c r="C22" s="193">
        <f>D22+NPV(Parametre!$C$9,'06 Finančná analýza'!D22:AG22)</f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f>AG8</f>
        <v>0</v>
      </c>
    </row>
    <row r="23" spans="2:33" ht="12" thickTop="1" x14ac:dyDescent="0.2">
      <c r="B23" s="31" t="s">
        <v>56</v>
      </c>
      <c r="C23" s="289" t="e">
        <f>D23+NPV(Parametre!$C$9,'06 Finančná analýza'!D23:AG23)</f>
        <v>#DIV/0!</v>
      </c>
      <c r="D23" s="32" t="e">
        <f>-D18-D19-D20+D21+D22</f>
        <v>#DIV/0!</v>
      </c>
      <c r="E23" s="32" t="e">
        <f t="shared" ref="E23:AG23" si="3">-E18-E19-E20+E21+E22</f>
        <v>#DIV/0!</v>
      </c>
      <c r="F23" s="32" t="e">
        <f t="shared" si="3"/>
        <v>#DIV/0!</v>
      </c>
      <c r="G23" s="32" t="e">
        <f t="shared" si="3"/>
        <v>#DIV/0!</v>
      </c>
      <c r="H23" s="32" t="e">
        <f t="shared" si="3"/>
        <v>#DIV/0!</v>
      </c>
      <c r="I23" s="32">
        <f t="shared" si="3"/>
        <v>0</v>
      </c>
      <c r="J23" s="32">
        <f t="shared" si="3"/>
        <v>0</v>
      </c>
      <c r="K23" s="32">
        <f t="shared" si="3"/>
        <v>0</v>
      </c>
      <c r="L23" s="32">
        <f t="shared" si="3"/>
        <v>0</v>
      </c>
      <c r="M23" s="32">
        <f t="shared" si="3"/>
        <v>0</v>
      </c>
      <c r="N23" s="32">
        <f t="shared" si="3"/>
        <v>0</v>
      </c>
      <c r="O23" s="32">
        <f t="shared" si="3"/>
        <v>0</v>
      </c>
      <c r="P23" s="32">
        <f t="shared" si="3"/>
        <v>0</v>
      </c>
      <c r="Q23" s="32">
        <f t="shared" si="3"/>
        <v>0</v>
      </c>
      <c r="R23" s="32">
        <f t="shared" si="3"/>
        <v>0</v>
      </c>
      <c r="S23" s="32">
        <f t="shared" si="3"/>
        <v>0</v>
      </c>
      <c r="T23" s="32">
        <f t="shared" si="3"/>
        <v>0</v>
      </c>
      <c r="U23" s="32">
        <f t="shared" si="3"/>
        <v>0</v>
      </c>
      <c r="V23" s="32">
        <f t="shared" si="3"/>
        <v>0</v>
      </c>
      <c r="W23" s="32">
        <f t="shared" si="3"/>
        <v>0</v>
      </c>
      <c r="X23" s="32">
        <f t="shared" si="3"/>
        <v>0</v>
      </c>
      <c r="Y23" s="32">
        <f t="shared" si="3"/>
        <v>0</v>
      </c>
      <c r="Z23" s="32">
        <f t="shared" si="3"/>
        <v>0</v>
      </c>
      <c r="AA23" s="32">
        <f t="shared" si="3"/>
        <v>0</v>
      </c>
      <c r="AB23" s="32">
        <f t="shared" si="3"/>
        <v>0</v>
      </c>
      <c r="AC23" s="32">
        <f t="shared" si="3"/>
        <v>0</v>
      </c>
      <c r="AD23" s="32">
        <f t="shared" si="3"/>
        <v>0</v>
      </c>
      <c r="AE23" s="32">
        <f t="shared" si="3"/>
        <v>0</v>
      </c>
      <c r="AF23" s="32">
        <f t="shared" si="3"/>
        <v>0</v>
      </c>
      <c r="AG23" s="32">
        <f t="shared" si="3"/>
        <v>0</v>
      </c>
    </row>
    <row r="25" spans="2:33" x14ac:dyDescent="0.2">
      <c r="B25" s="38" t="s">
        <v>22</v>
      </c>
      <c r="C25" s="199" t="e">
        <f>-C18-C19-C20+C21+C22</f>
        <v>#DIV/0!</v>
      </c>
      <c r="D25" s="39" t="s">
        <v>0</v>
      </c>
    </row>
    <row r="26" spans="2:33" x14ac:dyDescent="0.2">
      <c r="B26" s="38" t="s">
        <v>23</v>
      </c>
      <c r="C26" s="318" t="e">
        <f>IRR(D23:AG23,1)</f>
        <v>#VALUE!</v>
      </c>
      <c r="D26" s="27"/>
    </row>
    <row r="27" spans="2:33" x14ac:dyDescent="0.2">
      <c r="D27" s="37"/>
    </row>
    <row r="29" spans="2:33" x14ac:dyDescent="0.2">
      <c r="B29" s="26" t="s">
        <v>342</v>
      </c>
      <c r="C29" s="26"/>
      <c r="D29" s="4" t="s">
        <v>10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2:33" x14ac:dyDescent="0.2">
      <c r="B30" s="5"/>
      <c r="C30" s="5"/>
      <c r="D30" s="6">
        <v>1</v>
      </c>
      <c r="E30" s="6">
        <v>2</v>
      </c>
      <c r="F30" s="6">
        <v>3</v>
      </c>
      <c r="G30" s="6">
        <v>4</v>
      </c>
      <c r="H30" s="6">
        <v>5</v>
      </c>
      <c r="I30" s="6">
        <v>6</v>
      </c>
      <c r="J30" s="6">
        <v>7</v>
      </c>
      <c r="K30" s="6">
        <v>8</v>
      </c>
      <c r="L30" s="6">
        <v>9</v>
      </c>
      <c r="M30" s="6">
        <v>10</v>
      </c>
      <c r="N30" s="6">
        <v>11</v>
      </c>
      <c r="O30" s="6">
        <v>12</v>
      </c>
      <c r="P30" s="6">
        <v>13</v>
      </c>
      <c r="Q30" s="6">
        <v>14</v>
      </c>
      <c r="R30" s="6">
        <v>15</v>
      </c>
      <c r="S30" s="6">
        <v>16</v>
      </c>
      <c r="T30" s="6">
        <v>17</v>
      </c>
      <c r="U30" s="6">
        <v>18</v>
      </c>
      <c r="V30" s="6">
        <v>19</v>
      </c>
      <c r="W30" s="6">
        <v>20</v>
      </c>
      <c r="X30" s="6">
        <v>21</v>
      </c>
      <c r="Y30" s="6">
        <v>22</v>
      </c>
      <c r="Z30" s="6">
        <v>23</v>
      </c>
      <c r="AA30" s="6">
        <v>24</v>
      </c>
      <c r="AB30" s="6">
        <v>25</v>
      </c>
      <c r="AC30" s="6">
        <v>26</v>
      </c>
      <c r="AD30" s="6">
        <v>27</v>
      </c>
      <c r="AE30" s="6">
        <v>28</v>
      </c>
      <c r="AF30" s="6">
        <v>29</v>
      </c>
      <c r="AG30" s="6">
        <v>30</v>
      </c>
    </row>
    <row r="31" spans="2:33" x14ac:dyDescent="0.2">
      <c r="B31" s="7" t="s">
        <v>55</v>
      </c>
      <c r="C31" s="188" t="s">
        <v>9</v>
      </c>
      <c r="D31" s="8">
        <f>D4</f>
        <v>2022</v>
      </c>
      <c r="E31" s="8">
        <f t="shared" ref="E31:AG31" si="4">E4</f>
        <v>2023</v>
      </c>
      <c r="F31" s="8">
        <f t="shared" si="4"/>
        <v>2024</v>
      </c>
      <c r="G31" s="8">
        <f t="shared" si="4"/>
        <v>2025</v>
      </c>
      <c r="H31" s="8">
        <f t="shared" si="4"/>
        <v>2026</v>
      </c>
      <c r="I31" s="8">
        <f t="shared" si="4"/>
        <v>2027</v>
      </c>
      <c r="J31" s="8">
        <f t="shared" si="4"/>
        <v>2028</v>
      </c>
      <c r="K31" s="8">
        <f t="shared" si="4"/>
        <v>2029</v>
      </c>
      <c r="L31" s="8">
        <f t="shared" si="4"/>
        <v>2030</v>
      </c>
      <c r="M31" s="8">
        <f t="shared" si="4"/>
        <v>2031</v>
      </c>
      <c r="N31" s="8">
        <f t="shared" si="4"/>
        <v>2032</v>
      </c>
      <c r="O31" s="8">
        <f t="shared" si="4"/>
        <v>2033</v>
      </c>
      <c r="P31" s="8">
        <f t="shared" si="4"/>
        <v>2034</v>
      </c>
      <c r="Q31" s="8">
        <f t="shared" si="4"/>
        <v>2035</v>
      </c>
      <c r="R31" s="8">
        <f t="shared" si="4"/>
        <v>2036</v>
      </c>
      <c r="S31" s="8">
        <f t="shared" si="4"/>
        <v>2037</v>
      </c>
      <c r="T31" s="8">
        <f t="shared" si="4"/>
        <v>2038</v>
      </c>
      <c r="U31" s="8">
        <f t="shared" si="4"/>
        <v>2039</v>
      </c>
      <c r="V31" s="8">
        <f t="shared" si="4"/>
        <v>2040</v>
      </c>
      <c r="W31" s="8">
        <f t="shared" si="4"/>
        <v>2041</v>
      </c>
      <c r="X31" s="8">
        <f t="shared" si="4"/>
        <v>2042</v>
      </c>
      <c r="Y31" s="8">
        <f t="shared" si="4"/>
        <v>2043</v>
      </c>
      <c r="Z31" s="8">
        <f t="shared" si="4"/>
        <v>2044</v>
      </c>
      <c r="AA31" s="8">
        <f t="shared" si="4"/>
        <v>2045</v>
      </c>
      <c r="AB31" s="8">
        <f t="shared" si="4"/>
        <v>2046</v>
      </c>
      <c r="AC31" s="8">
        <f t="shared" si="4"/>
        <v>2047</v>
      </c>
      <c r="AD31" s="8">
        <f t="shared" si="4"/>
        <v>2048</v>
      </c>
      <c r="AE31" s="8">
        <f t="shared" si="4"/>
        <v>2049</v>
      </c>
      <c r="AF31" s="8">
        <f t="shared" si="4"/>
        <v>2050</v>
      </c>
      <c r="AG31" s="8">
        <f t="shared" si="4"/>
        <v>2051</v>
      </c>
    </row>
    <row r="32" spans="2:33" x14ac:dyDescent="0.2">
      <c r="B32" s="4" t="s">
        <v>354</v>
      </c>
      <c r="C32" s="9">
        <f>SUM(D32:AG32)</f>
        <v>0</v>
      </c>
      <c r="D32" s="11">
        <f>'05 Financovanie'!D22</f>
        <v>0</v>
      </c>
      <c r="E32" s="11">
        <f>'05 Financovanie'!E22</f>
        <v>0</v>
      </c>
      <c r="F32" s="11">
        <f>'05 Financovanie'!F22</f>
        <v>0</v>
      </c>
      <c r="G32" s="11">
        <f>'05 Financovanie'!G22</f>
        <v>0</v>
      </c>
      <c r="H32" s="11">
        <f>'05 Financovanie'!H22</f>
        <v>0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3" x14ac:dyDescent="0.2">
      <c r="B33" s="4" t="s">
        <v>327</v>
      </c>
      <c r="C33" s="9">
        <f t="shared" ref="C33:C41" si="5">SUM(D33:AG33)</f>
        <v>0</v>
      </c>
      <c r="D33" s="11">
        <f>D7</f>
        <v>0</v>
      </c>
      <c r="E33" s="11">
        <f t="shared" ref="E33:AG33" si="6">E7</f>
        <v>0</v>
      </c>
      <c r="F33" s="11">
        <f t="shared" si="6"/>
        <v>0</v>
      </c>
      <c r="G33" s="11">
        <f t="shared" si="6"/>
        <v>0</v>
      </c>
      <c r="H33" s="11">
        <f t="shared" si="6"/>
        <v>0</v>
      </c>
      <c r="I33" s="11">
        <f t="shared" si="6"/>
        <v>0</v>
      </c>
      <c r="J33" s="11">
        <f t="shared" si="6"/>
        <v>0</v>
      </c>
      <c r="K33" s="11">
        <f t="shared" si="6"/>
        <v>0</v>
      </c>
      <c r="L33" s="11">
        <f t="shared" si="6"/>
        <v>0</v>
      </c>
      <c r="M33" s="11">
        <f t="shared" si="6"/>
        <v>0</v>
      </c>
      <c r="N33" s="11">
        <f t="shared" si="6"/>
        <v>0</v>
      </c>
      <c r="O33" s="11">
        <f t="shared" si="6"/>
        <v>0</v>
      </c>
      <c r="P33" s="11">
        <f t="shared" si="6"/>
        <v>0</v>
      </c>
      <c r="Q33" s="11">
        <f t="shared" si="6"/>
        <v>0</v>
      </c>
      <c r="R33" s="11">
        <f t="shared" si="6"/>
        <v>0</v>
      </c>
      <c r="S33" s="11">
        <f t="shared" si="6"/>
        <v>0</v>
      </c>
      <c r="T33" s="11">
        <f t="shared" si="6"/>
        <v>0</v>
      </c>
      <c r="U33" s="11">
        <f t="shared" si="6"/>
        <v>0</v>
      </c>
      <c r="V33" s="11">
        <f t="shared" si="6"/>
        <v>0</v>
      </c>
      <c r="W33" s="11">
        <f t="shared" si="6"/>
        <v>0</v>
      </c>
      <c r="X33" s="11">
        <f t="shared" si="6"/>
        <v>0</v>
      </c>
      <c r="Y33" s="11">
        <f t="shared" si="6"/>
        <v>0</v>
      </c>
      <c r="Z33" s="11">
        <f t="shared" si="6"/>
        <v>0</v>
      </c>
      <c r="AA33" s="11">
        <f t="shared" si="6"/>
        <v>0</v>
      </c>
      <c r="AB33" s="11">
        <f t="shared" si="6"/>
        <v>0</v>
      </c>
      <c r="AC33" s="11">
        <f t="shared" si="6"/>
        <v>0</v>
      </c>
      <c r="AD33" s="11">
        <f t="shared" si="6"/>
        <v>0</v>
      </c>
      <c r="AE33" s="11">
        <f t="shared" si="6"/>
        <v>0</v>
      </c>
      <c r="AF33" s="11">
        <f t="shared" si="6"/>
        <v>0</v>
      </c>
      <c r="AG33" s="11">
        <f t="shared" si="6"/>
        <v>0</v>
      </c>
    </row>
    <row r="34" spans="2:33" s="2" customFormat="1" x14ac:dyDescent="0.2">
      <c r="B34" s="19" t="s">
        <v>11</v>
      </c>
      <c r="C34" s="20">
        <f t="shared" si="5"/>
        <v>0</v>
      </c>
      <c r="D34" s="20">
        <f t="shared" ref="D34:AG34" si="7">SUM(D32:D33)</f>
        <v>0</v>
      </c>
      <c r="E34" s="20">
        <f t="shared" si="7"/>
        <v>0</v>
      </c>
      <c r="F34" s="20">
        <f t="shared" si="7"/>
        <v>0</v>
      </c>
      <c r="G34" s="20">
        <f t="shared" si="7"/>
        <v>0</v>
      </c>
      <c r="H34" s="20">
        <f t="shared" si="7"/>
        <v>0</v>
      </c>
      <c r="I34" s="20">
        <f t="shared" si="7"/>
        <v>0</v>
      </c>
      <c r="J34" s="20">
        <f t="shared" si="7"/>
        <v>0</v>
      </c>
      <c r="K34" s="20">
        <f t="shared" si="7"/>
        <v>0</v>
      </c>
      <c r="L34" s="20">
        <f t="shared" si="7"/>
        <v>0</v>
      </c>
      <c r="M34" s="20">
        <f t="shared" si="7"/>
        <v>0</v>
      </c>
      <c r="N34" s="20">
        <f t="shared" si="7"/>
        <v>0</v>
      </c>
      <c r="O34" s="20">
        <f t="shared" si="7"/>
        <v>0</v>
      </c>
      <c r="P34" s="20">
        <f t="shared" si="7"/>
        <v>0</v>
      </c>
      <c r="Q34" s="20">
        <f t="shared" si="7"/>
        <v>0</v>
      </c>
      <c r="R34" s="20">
        <f t="shared" si="7"/>
        <v>0</v>
      </c>
      <c r="S34" s="20">
        <f t="shared" si="7"/>
        <v>0</v>
      </c>
      <c r="T34" s="20">
        <f t="shared" si="7"/>
        <v>0</v>
      </c>
      <c r="U34" s="20">
        <f t="shared" si="7"/>
        <v>0</v>
      </c>
      <c r="V34" s="20">
        <f t="shared" si="7"/>
        <v>0</v>
      </c>
      <c r="W34" s="20">
        <f t="shared" si="7"/>
        <v>0</v>
      </c>
      <c r="X34" s="20">
        <f t="shared" si="7"/>
        <v>0</v>
      </c>
      <c r="Y34" s="20">
        <f t="shared" si="7"/>
        <v>0</v>
      </c>
      <c r="Z34" s="20">
        <f t="shared" si="7"/>
        <v>0</v>
      </c>
      <c r="AA34" s="20">
        <f t="shared" si="7"/>
        <v>0</v>
      </c>
      <c r="AB34" s="20">
        <f t="shared" si="7"/>
        <v>0</v>
      </c>
      <c r="AC34" s="20">
        <f t="shared" si="7"/>
        <v>0</v>
      </c>
      <c r="AD34" s="20">
        <f t="shared" si="7"/>
        <v>0</v>
      </c>
      <c r="AE34" s="20">
        <f t="shared" si="7"/>
        <v>0</v>
      </c>
      <c r="AF34" s="20">
        <f t="shared" si="7"/>
        <v>0</v>
      </c>
      <c r="AG34" s="20">
        <f t="shared" si="7"/>
        <v>0</v>
      </c>
    </row>
    <row r="35" spans="2:33" x14ac:dyDescent="0.2">
      <c r="B35" s="4" t="s">
        <v>85</v>
      </c>
      <c r="C35" s="9">
        <f t="shared" si="5"/>
        <v>0</v>
      </c>
      <c r="D35" s="11">
        <f>D5</f>
        <v>0</v>
      </c>
      <c r="E35" s="11">
        <f t="shared" ref="E35:H35" si="8">E5</f>
        <v>0</v>
      </c>
      <c r="F35" s="11">
        <f t="shared" si="8"/>
        <v>0</v>
      </c>
      <c r="G35" s="11">
        <f t="shared" si="8"/>
        <v>0</v>
      </c>
      <c r="H35" s="11">
        <f t="shared" si="8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2:33" x14ac:dyDescent="0.2">
      <c r="B36" s="4" t="s">
        <v>84</v>
      </c>
      <c r="C36" s="9">
        <f t="shared" si="5"/>
        <v>0</v>
      </c>
      <c r="D36" s="11">
        <f>D6</f>
        <v>0</v>
      </c>
      <c r="E36" s="11">
        <f t="shared" ref="E36:AG36" si="9">E6</f>
        <v>0</v>
      </c>
      <c r="F36" s="11">
        <f t="shared" si="9"/>
        <v>0</v>
      </c>
      <c r="G36" s="11">
        <f t="shared" si="9"/>
        <v>0</v>
      </c>
      <c r="H36" s="11">
        <f t="shared" si="9"/>
        <v>0</v>
      </c>
      <c r="I36" s="11">
        <f t="shared" si="9"/>
        <v>0</v>
      </c>
      <c r="J36" s="11">
        <f t="shared" si="9"/>
        <v>0</v>
      </c>
      <c r="K36" s="11">
        <f t="shared" si="9"/>
        <v>0</v>
      </c>
      <c r="L36" s="11">
        <f t="shared" si="9"/>
        <v>0</v>
      </c>
      <c r="M36" s="11">
        <f t="shared" si="9"/>
        <v>0</v>
      </c>
      <c r="N36" s="11">
        <f t="shared" si="9"/>
        <v>0</v>
      </c>
      <c r="O36" s="11">
        <f t="shared" si="9"/>
        <v>0</v>
      </c>
      <c r="P36" s="11">
        <f t="shared" si="9"/>
        <v>0</v>
      </c>
      <c r="Q36" s="11">
        <f t="shared" si="9"/>
        <v>0</v>
      </c>
      <c r="R36" s="11">
        <f t="shared" si="9"/>
        <v>0</v>
      </c>
      <c r="S36" s="11">
        <f t="shared" si="9"/>
        <v>0</v>
      </c>
      <c r="T36" s="11">
        <f t="shared" si="9"/>
        <v>0</v>
      </c>
      <c r="U36" s="11">
        <f t="shared" si="9"/>
        <v>0</v>
      </c>
      <c r="V36" s="11">
        <f t="shared" si="9"/>
        <v>0</v>
      </c>
      <c r="W36" s="11">
        <f t="shared" si="9"/>
        <v>0</v>
      </c>
      <c r="X36" s="11">
        <f t="shared" si="9"/>
        <v>0</v>
      </c>
      <c r="Y36" s="11">
        <f t="shared" si="9"/>
        <v>0</v>
      </c>
      <c r="Z36" s="11">
        <f t="shared" si="9"/>
        <v>0</v>
      </c>
      <c r="AA36" s="11">
        <f t="shared" si="9"/>
        <v>0</v>
      </c>
      <c r="AB36" s="11">
        <f t="shared" si="9"/>
        <v>0</v>
      </c>
      <c r="AC36" s="11">
        <f t="shared" si="9"/>
        <v>0</v>
      </c>
      <c r="AD36" s="11">
        <f t="shared" si="9"/>
        <v>0</v>
      </c>
      <c r="AE36" s="11">
        <f t="shared" si="9"/>
        <v>0</v>
      </c>
      <c r="AF36" s="11">
        <f t="shared" si="9"/>
        <v>0</v>
      </c>
      <c r="AG36" s="11">
        <f t="shared" si="9"/>
        <v>0</v>
      </c>
    </row>
    <row r="37" spans="2:33" x14ac:dyDescent="0.2">
      <c r="B37" s="4" t="s">
        <v>341</v>
      </c>
      <c r="C37" s="9">
        <f t="shared" si="5"/>
        <v>0</v>
      </c>
      <c r="D37" s="11">
        <f>D20</f>
        <v>0</v>
      </c>
      <c r="E37" s="11">
        <f t="shared" ref="E37:AG37" si="10">E20</f>
        <v>0</v>
      </c>
      <c r="F37" s="11">
        <f t="shared" si="10"/>
        <v>0</v>
      </c>
      <c r="G37" s="11">
        <f t="shared" si="10"/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11">
        <f t="shared" si="10"/>
        <v>0</v>
      </c>
      <c r="L37" s="11">
        <f t="shared" si="10"/>
        <v>0</v>
      </c>
      <c r="M37" s="11">
        <f t="shared" si="10"/>
        <v>0</v>
      </c>
      <c r="N37" s="11">
        <f t="shared" si="10"/>
        <v>0</v>
      </c>
      <c r="O37" s="11">
        <f t="shared" si="10"/>
        <v>0</v>
      </c>
      <c r="P37" s="11">
        <f t="shared" si="10"/>
        <v>0</v>
      </c>
      <c r="Q37" s="11">
        <f t="shared" si="10"/>
        <v>0</v>
      </c>
      <c r="R37" s="11">
        <f t="shared" si="10"/>
        <v>0</v>
      </c>
      <c r="S37" s="11">
        <f t="shared" si="10"/>
        <v>0</v>
      </c>
      <c r="T37" s="11">
        <f t="shared" si="10"/>
        <v>0</v>
      </c>
      <c r="U37" s="11">
        <f t="shared" si="10"/>
        <v>0</v>
      </c>
      <c r="V37" s="11">
        <f t="shared" si="10"/>
        <v>0</v>
      </c>
      <c r="W37" s="11">
        <f t="shared" si="10"/>
        <v>0</v>
      </c>
      <c r="X37" s="11">
        <f t="shared" si="10"/>
        <v>0</v>
      </c>
      <c r="Y37" s="11">
        <f t="shared" si="10"/>
        <v>0</v>
      </c>
      <c r="Z37" s="11">
        <f t="shared" si="10"/>
        <v>0</v>
      </c>
      <c r="AA37" s="11">
        <f t="shared" si="10"/>
        <v>0</v>
      </c>
      <c r="AB37" s="11">
        <f t="shared" si="10"/>
        <v>0</v>
      </c>
      <c r="AC37" s="11">
        <f t="shared" si="10"/>
        <v>0</v>
      </c>
      <c r="AD37" s="11">
        <f t="shared" si="10"/>
        <v>0</v>
      </c>
      <c r="AE37" s="11">
        <f t="shared" si="10"/>
        <v>0</v>
      </c>
      <c r="AF37" s="11">
        <f t="shared" si="10"/>
        <v>0</v>
      </c>
      <c r="AG37" s="11">
        <f t="shared" si="10"/>
        <v>0</v>
      </c>
    </row>
    <row r="38" spans="2:33" s="2" customFormat="1" x14ac:dyDescent="0.2">
      <c r="B38" s="19" t="s">
        <v>26</v>
      </c>
      <c r="C38" s="20">
        <f t="shared" si="5"/>
        <v>0</v>
      </c>
      <c r="D38" s="20">
        <f>SUM(D35:D37)</f>
        <v>0</v>
      </c>
      <c r="E38" s="20">
        <f t="shared" ref="E38:AG38" si="11">SUM(E35:E37)</f>
        <v>0</v>
      </c>
      <c r="F38" s="20">
        <f t="shared" si="11"/>
        <v>0</v>
      </c>
      <c r="G38" s="20">
        <f t="shared" si="11"/>
        <v>0</v>
      </c>
      <c r="H38" s="20">
        <f t="shared" si="11"/>
        <v>0</v>
      </c>
      <c r="I38" s="20">
        <f t="shared" si="11"/>
        <v>0</v>
      </c>
      <c r="J38" s="20">
        <f t="shared" si="11"/>
        <v>0</v>
      </c>
      <c r="K38" s="20">
        <f t="shared" si="11"/>
        <v>0</v>
      </c>
      <c r="L38" s="20">
        <f t="shared" si="11"/>
        <v>0</v>
      </c>
      <c r="M38" s="20">
        <f t="shared" si="11"/>
        <v>0</v>
      </c>
      <c r="N38" s="20">
        <f t="shared" si="11"/>
        <v>0</v>
      </c>
      <c r="O38" s="20">
        <f t="shared" si="11"/>
        <v>0</v>
      </c>
      <c r="P38" s="20">
        <f t="shared" si="11"/>
        <v>0</v>
      </c>
      <c r="Q38" s="20">
        <f t="shared" si="11"/>
        <v>0</v>
      </c>
      <c r="R38" s="20">
        <f t="shared" si="11"/>
        <v>0</v>
      </c>
      <c r="S38" s="20">
        <f t="shared" si="11"/>
        <v>0</v>
      </c>
      <c r="T38" s="20">
        <f t="shared" si="11"/>
        <v>0</v>
      </c>
      <c r="U38" s="20">
        <f t="shared" si="11"/>
        <v>0</v>
      </c>
      <c r="V38" s="20">
        <f t="shared" si="11"/>
        <v>0</v>
      </c>
      <c r="W38" s="20">
        <f t="shared" si="11"/>
        <v>0</v>
      </c>
      <c r="X38" s="20">
        <f t="shared" si="11"/>
        <v>0</v>
      </c>
      <c r="Y38" s="20">
        <f t="shared" si="11"/>
        <v>0</v>
      </c>
      <c r="Z38" s="20">
        <f t="shared" si="11"/>
        <v>0</v>
      </c>
      <c r="AA38" s="20">
        <f t="shared" si="11"/>
        <v>0</v>
      </c>
      <c r="AB38" s="20">
        <f t="shared" si="11"/>
        <v>0</v>
      </c>
      <c r="AC38" s="20">
        <f t="shared" si="11"/>
        <v>0</v>
      </c>
      <c r="AD38" s="20">
        <f t="shared" si="11"/>
        <v>0</v>
      </c>
      <c r="AE38" s="20">
        <f t="shared" si="11"/>
        <v>0</v>
      </c>
      <c r="AF38" s="20">
        <f t="shared" si="11"/>
        <v>0</v>
      </c>
      <c r="AG38" s="20">
        <f t="shared" si="11"/>
        <v>0</v>
      </c>
    </row>
    <row r="39" spans="2:33" x14ac:dyDescent="0.2">
      <c r="B39" s="200" t="s">
        <v>65</v>
      </c>
      <c r="C39" s="201">
        <f t="shared" si="5"/>
        <v>0</v>
      </c>
      <c r="D39" s="201">
        <f>D34-D38</f>
        <v>0</v>
      </c>
      <c r="E39" s="201">
        <f t="shared" ref="E39:AG39" si="12">E34-E38</f>
        <v>0</v>
      </c>
      <c r="F39" s="201">
        <f t="shared" si="12"/>
        <v>0</v>
      </c>
      <c r="G39" s="201">
        <f t="shared" si="12"/>
        <v>0</v>
      </c>
      <c r="H39" s="201">
        <f t="shared" si="12"/>
        <v>0</v>
      </c>
      <c r="I39" s="201">
        <f t="shared" si="12"/>
        <v>0</v>
      </c>
      <c r="J39" s="201">
        <f t="shared" si="12"/>
        <v>0</v>
      </c>
      <c r="K39" s="201">
        <f t="shared" si="12"/>
        <v>0</v>
      </c>
      <c r="L39" s="201">
        <f t="shared" si="12"/>
        <v>0</v>
      </c>
      <c r="M39" s="201">
        <f t="shared" si="12"/>
        <v>0</v>
      </c>
      <c r="N39" s="201">
        <f t="shared" si="12"/>
        <v>0</v>
      </c>
      <c r="O39" s="201">
        <f t="shared" si="12"/>
        <v>0</v>
      </c>
      <c r="P39" s="201">
        <f t="shared" si="12"/>
        <v>0</v>
      </c>
      <c r="Q39" s="201">
        <f t="shared" si="12"/>
        <v>0</v>
      </c>
      <c r="R39" s="201">
        <f t="shared" si="12"/>
        <v>0</v>
      </c>
      <c r="S39" s="201">
        <f t="shared" si="12"/>
        <v>0</v>
      </c>
      <c r="T39" s="201">
        <f t="shared" si="12"/>
        <v>0</v>
      </c>
      <c r="U39" s="201">
        <f t="shared" si="12"/>
        <v>0</v>
      </c>
      <c r="V39" s="201">
        <f t="shared" si="12"/>
        <v>0</v>
      </c>
      <c r="W39" s="201">
        <f t="shared" si="12"/>
        <v>0</v>
      </c>
      <c r="X39" s="201">
        <f t="shared" si="12"/>
        <v>0</v>
      </c>
      <c r="Y39" s="201">
        <f t="shared" si="12"/>
        <v>0</v>
      </c>
      <c r="Z39" s="201">
        <f t="shared" si="12"/>
        <v>0</v>
      </c>
      <c r="AA39" s="201">
        <f t="shared" si="12"/>
        <v>0</v>
      </c>
      <c r="AB39" s="201">
        <f t="shared" si="12"/>
        <v>0</v>
      </c>
      <c r="AC39" s="201">
        <f t="shared" si="12"/>
        <v>0</v>
      </c>
      <c r="AD39" s="201">
        <f t="shared" si="12"/>
        <v>0</v>
      </c>
      <c r="AE39" s="201">
        <f t="shared" si="12"/>
        <v>0</v>
      </c>
      <c r="AF39" s="201">
        <f t="shared" si="12"/>
        <v>0</v>
      </c>
      <c r="AG39" s="201">
        <f t="shared" si="12"/>
        <v>0</v>
      </c>
    </row>
    <row r="40" spans="2:33" x14ac:dyDescent="0.2">
      <c r="B40" s="17" t="s">
        <v>27</v>
      </c>
      <c r="C40" s="20"/>
      <c r="D40" s="11">
        <f>D39</f>
        <v>0</v>
      </c>
      <c r="E40" s="11">
        <f>D40+E39</f>
        <v>0</v>
      </c>
      <c r="F40" s="11">
        <f>E40+F39</f>
        <v>0</v>
      </c>
      <c r="G40" s="11">
        <f>F40+G39</f>
        <v>0</v>
      </c>
      <c r="H40" s="11">
        <f t="shared" ref="H40:AG40" si="13">G40+H39</f>
        <v>0</v>
      </c>
      <c r="I40" s="11">
        <f t="shared" si="13"/>
        <v>0</v>
      </c>
      <c r="J40" s="11">
        <f t="shared" si="13"/>
        <v>0</v>
      </c>
      <c r="K40" s="11">
        <f t="shared" si="13"/>
        <v>0</v>
      </c>
      <c r="L40" s="11">
        <f t="shared" si="13"/>
        <v>0</v>
      </c>
      <c r="M40" s="11">
        <f t="shared" si="13"/>
        <v>0</v>
      </c>
      <c r="N40" s="11">
        <f t="shared" si="13"/>
        <v>0</v>
      </c>
      <c r="O40" s="11">
        <f t="shared" si="13"/>
        <v>0</v>
      </c>
      <c r="P40" s="11">
        <f t="shared" si="13"/>
        <v>0</v>
      </c>
      <c r="Q40" s="11">
        <f t="shared" si="13"/>
        <v>0</v>
      </c>
      <c r="R40" s="11">
        <f t="shared" si="13"/>
        <v>0</v>
      </c>
      <c r="S40" s="11">
        <f t="shared" si="13"/>
        <v>0</v>
      </c>
      <c r="T40" s="11">
        <f t="shared" si="13"/>
        <v>0</v>
      </c>
      <c r="U40" s="11">
        <f t="shared" si="13"/>
        <v>0</v>
      </c>
      <c r="V40" s="11">
        <f t="shared" si="13"/>
        <v>0</v>
      </c>
      <c r="W40" s="11">
        <f t="shared" si="13"/>
        <v>0</v>
      </c>
      <c r="X40" s="11">
        <f t="shared" si="13"/>
        <v>0</v>
      </c>
      <c r="Y40" s="11">
        <f t="shared" si="13"/>
        <v>0</v>
      </c>
      <c r="Z40" s="11">
        <f t="shared" si="13"/>
        <v>0</v>
      </c>
      <c r="AA40" s="11">
        <f t="shared" si="13"/>
        <v>0</v>
      </c>
      <c r="AB40" s="11">
        <f t="shared" si="13"/>
        <v>0</v>
      </c>
      <c r="AC40" s="11">
        <f t="shared" si="13"/>
        <v>0</v>
      </c>
      <c r="AD40" s="11">
        <f t="shared" si="13"/>
        <v>0</v>
      </c>
      <c r="AE40" s="11">
        <f t="shared" si="13"/>
        <v>0</v>
      </c>
      <c r="AF40" s="11">
        <f t="shared" si="13"/>
        <v>0</v>
      </c>
      <c r="AG40" s="11">
        <f t="shared" si="13"/>
        <v>0</v>
      </c>
    </row>
    <row r="41" spans="2:33" x14ac:dyDescent="0.2">
      <c r="B41" s="17" t="s">
        <v>356</v>
      </c>
      <c r="C41" s="20">
        <f t="shared" si="5"/>
        <v>0</v>
      </c>
      <c r="D41" s="10"/>
      <c r="E41" s="10"/>
      <c r="F41" s="10"/>
      <c r="G41" s="10">
        <f>-G39</f>
        <v>0</v>
      </c>
      <c r="H41" s="10">
        <f t="shared" ref="H41:AG41" si="14">-H39</f>
        <v>0</v>
      </c>
      <c r="I41" s="10">
        <f t="shared" si="14"/>
        <v>0</v>
      </c>
      <c r="J41" s="10">
        <f t="shared" si="14"/>
        <v>0</v>
      </c>
      <c r="K41" s="10">
        <f t="shared" si="14"/>
        <v>0</v>
      </c>
      <c r="L41" s="10">
        <f t="shared" si="14"/>
        <v>0</v>
      </c>
      <c r="M41" s="10">
        <f t="shared" si="14"/>
        <v>0</v>
      </c>
      <c r="N41" s="10">
        <f t="shared" si="14"/>
        <v>0</v>
      </c>
      <c r="O41" s="10">
        <f t="shared" si="14"/>
        <v>0</v>
      </c>
      <c r="P41" s="10">
        <f t="shared" si="14"/>
        <v>0</v>
      </c>
      <c r="Q41" s="10">
        <f t="shared" si="14"/>
        <v>0</v>
      </c>
      <c r="R41" s="10">
        <f t="shared" si="14"/>
        <v>0</v>
      </c>
      <c r="S41" s="10">
        <f t="shared" si="14"/>
        <v>0</v>
      </c>
      <c r="T41" s="10">
        <f t="shared" si="14"/>
        <v>0</v>
      </c>
      <c r="U41" s="10">
        <f t="shared" si="14"/>
        <v>0</v>
      </c>
      <c r="V41" s="10">
        <f t="shared" si="14"/>
        <v>0</v>
      </c>
      <c r="W41" s="10">
        <f t="shared" si="14"/>
        <v>0</v>
      </c>
      <c r="X41" s="10">
        <f t="shared" si="14"/>
        <v>0</v>
      </c>
      <c r="Y41" s="10">
        <f t="shared" si="14"/>
        <v>0</v>
      </c>
      <c r="Z41" s="10">
        <f t="shared" si="14"/>
        <v>0</v>
      </c>
      <c r="AA41" s="10">
        <f t="shared" si="14"/>
        <v>0</v>
      </c>
      <c r="AB41" s="10">
        <f t="shared" si="14"/>
        <v>0</v>
      </c>
      <c r="AC41" s="10">
        <f t="shared" si="14"/>
        <v>0</v>
      </c>
      <c r="AD41" s="10">
        <f t="shared" si="14"/>
        <v>0</v>
      </c>
      <c r="AE41" s="10">
        <f t="shared" si="14"/>
        <v>0</v>
      </c>
      <c r="AF41" s="10">
        <f t="shared" si="14"/>
        <v>0</v>
      </c>
      <c r="AG41" s="10">
        <f t="shared" si="14"/>
        <v>0</v>
      </c>
    </row>
    <row r="42" spans="2:33" x14ac:dyDescent="0.2">
      <c r="B42" s="43" t="s">
        <v>357</v>
      </c>
      <c r="C42" s="44"/>
      <c r="D42" s="44">
        <f>D39+D41</f>
        <v>0</v>
      </c>
      <c r="E42" s="44">
        <f t="shared" ref="E42:AG42" si="15">E39+E41</f>
        <v>0</v>
      </c>
      <c r="F42" s="44">
        <f t="shared" si="15"/>
        <v>0</v>
      </c>
      <c r="G42" s="44">
        <f t="shared" si="15"/>
        <v>0</v>
      </c>
      <c r="H42" s="44">
        <f t="shared" si="15"/>
        <v>0</v>
      </c>
      <c r="I42" s="44">
        <f t="shared" si="15"/>
        <v>0</v>
      </c>
      <c r="J42" s="44">
        <f t="shared" si="15"/>
        <v>0</v>
      </c>
      <c r="K42" s="44">
        <f t="shared" si="15"/>
        <v>0</v>
      </c>
      <c r="L42" s="44">
        <f t="shared" si="15"/>
        <v>0</v>
      </c>
      <c r="M42" s="44">
        <f t="shared" si="15"/>
        <v>0</v>
      </c>
      <c r="N42" s="44">
        <f t="shared" si="15"/>
        <v>0</v>
      </c>
      <c r="O42" s="44">
        <f t="shared" si="15"/>
        <v>0</v>
      </c>
      <c r="P42" s="44">
        <f t="shared" si="15"/>
        <v>0</v>
      </c>
      <c r="Q42" s="44">
        <f t="shared" si="15"/>
        <v>0</v>
      </c>
      <c r="R42" s="44">
        <f t="shared" si="15"/>
        <v>0</v>
      </c>
      <c r="S42" s="44">
        <f t="shared" si="15"/>
        <v>0</v>
      </c>
      <c r="T42" s="44">
        <f t="shared" si="15"/>
        <v>0</v>
      </c>
      <c r="U42" s="44">
        <f t="shared" si="15"/>
        <v>0</v>
      </c>
      <c r="V42" s="44">
        <f t="shared" si="15"/>
        <v>0</v>
      </c>
      <c r="W42" s="44">
        <f t="shared" si="15"/>
        <v>0</v>
      </c>
      <c r="X42" s="44">
        <f t="shared" si="15"/>
        <v>0</v>
      </c>
      <c r="Y42" s="44">
        <f t="shared" si="15"/>
        <v>0</v>
      </c>
      <c r="Z42" s="44">
        <f t="shared" si="15"/>
        <v>0</v>
      </c>
      <c r="AA42" s="44">
        <f t="shared" si="15"/>
        <v>0</v>
      </c>
      <c r="AB42" s="44">
        <f t="shared" si="15"/>
        <v>0</v>
      </c>
      <c r="AC42" s="44">
        <f t="shared" si="15"/>
        <v>0</v>
      </c>
      <c r="AD42" s="44">
        <f t="shared" si="15"/>
        <v>0</v>
      </c>
      <c r="AE42" s="44">
        <f t="shared" si="15"/>
        <v>0</v>
      </c>
      <c r="AF42" s="44">
        <f t="shared" si="15"/>
        <v>0</v>
      </c>
      <c r="AG42" s="44">
        <f t="shared" si="15"/>
        <v>0</v>
      </c>
    </row>
    <row r="43" spans="2:33" x14ac:dyDescent="0.2">
      <c r="C43" s="16"/>
    </row>
    <row r="44" spans="2:33" x14ac:dyDescent="0.2">
      <c r="C44" s="16"/>
    </row>
    <row r="45" spans="2:33" x14ac:dyDescent="0.2">
      <c r="B45" s="26" t="s">
        <v>360</v>
      </c>
      <c r="C45" s="58"/>
      <c r="D45" s="4" t="s">
        <v>10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x14ac:dyDescent="0.2">
      <c r="B46" s="5"/>
      <c r="C46" s="15"/>
      <c r="D46" s="6">
        <v>1</v>
      </c>
      <c r="E46" s="6">
        <v>2</v>
      </c>
      <c r="F46" s="6">
        <v>3</v>
      </c>
      <c r="G46" s="6">
        <v>4</v>
      </c>
      <c r="H46" s="6">
        <v>5</v>
      </c>
      <c r="I46" s="6">
        <v>6</v>
      </c>
      <c r="J46" s="6">
        <v>7</v>
      </c>
      <c r="K46" s="6">
        <v>8</v>
      </c>
      <c r="L46" s="6">
        <v>9</v>
      </c>
      <c r="M46" s="6">
        <v>10</v>
      </c>
      <c r="N46" s="6">
        <v>11</v>
      </c>
      <c r="O46" s="6">
        <v>12</v>
      </c>
      <c r="P46" s="6">
        <v>13</v>
      </c>
      <c r="Q46" s="6">
        <v>14</v>
      </c>
      <c r="R46" s="6">
        <v>15</v>
      </c>
      <c r="S46" s="6">
        <v>16</v>
      </c>
      <c r="T46" s="6">
        <v>17</v>
      </c>
      <c r="U46" s="6">
        <v>18</v>
      </c>
      <c r="V46" s="6">
        <v>19</v>
      </c>
      <c r="W46" s="6">
        <v>20</v>
      </c>
      <c r="X46" s="6">
        <v>21</v>
      </c>
      <c r="Y46" s="6">
        <v>22</v>
      </c>
      <c r="Z46" s="6">
        <v>23</v>
      </c>
      <c r="AA46" s="6">
        <v>24</v>
      </c>
      <c r="AB46" s="6">
        <v>25</v>
      </c>
      <c r="AC46" s="6">
        <v>26</v>
      </c>
      <c r="AD46" s="6">
        <v>27</v>
      </c>
      <c r="AE46" s="6">
        <v>28</v>
      </c>
      <c r="AF46" s="6">
        <v>29</v>
      </c>
      <c r="AG46" s="6">
        <v>30</v>
      </c>
    </row>
    <row r="47" spans="2:33" x14ac:dyDescent="0.2">
      <c r="B47" s="7" t="s">
        <v>55</v>
      </c>
      <c r="C47" s="312" t="s">
        <v>9</v>
      </c>
      <c r="D47" s="8">
        <f>D4</f>
        <v>2022</v>
      </c>
      <c r="E47" s="8">
        <f t="shared" ref="E47:AG47" si="16">E4</f>
        <v>2023</v>
      </c>
      <c r="F47" s="8">
        <f t="shared" si="16"/>
        <v>2024</v>
      </c>
      <c r="G47" s="8">
        <f t="shared" si="16"/>
        <v>2025</v>
      </c>
      <c r="H47" s="8">
        <f t="shared" si="16"/>
        <v>2026</v>
      </c>
      <c r="I47" s="8">
        <f t="shared" si="16"/>
        <v>2027</v>
      </c>
      <c r="J47" s="8">
        <f t="shared" si="16"/>
        <v>2028</v>
      </c>
      <c r="K47" s="8">
        <f t="shared" si="16"/>
        <v>2029</v>
      </c>
      <c r="L47" s="8">
        <f t="shared" si="16"/>
        <v>2030</v>
      </c>
      <c r="M47" s="8">
        <f t="shared" si="16"/>
        <v>2031</v>
      </c>
      <c r="N47" s="8">
        <f t="shared" si="16"/>
        <v>2032</v>
      </c>
      <c r="O47" s="8">
        <f t="shared" si="16"/>
        <v>2033</v>
      </c>
      <c r="P47" s="8">
        <f t="shared" si="16"/>
        <v>2034</v>
      </c>
      <c r="Q47" s="8">
        <f t="shared" si="16"/>
        <v>2035</v>
      </c>
      <c r="R47" s="8">
        <f t="shared" si="16"/>
        <v>2036</v>
      </c>
      <c r="S47" s="8">
        <f t="shared" si="16"/>
        <v>2037</v>
      </c>
      <c r="T47" s="8">
        <f t="shared" si="16"/>
        <v>2038</v>
      </c>
      <c r="U47" s="8">
        <f t="shared" si="16"/>
        <v>2039</v>
      </c>
      <c r="V47" s="8">
        <f t="shared" si="16"/>
        <v>2040</v>
      </c>
      <c r="W47" s="8">
        <f t="shared" si="16"/>
        <v>2041</v>
      </c>
      <c r="X47" s="8">
        <f t="shared" si="16"/>
        <v>2042</v>
      </c>
      <c r="Y47" s="8">
        <f t="shared" si="16"/>
        <v>2043</v>
      </c>
      <c r="Z47" s="8">
        <f t="shared" si="16"/>
        <v>2044</v>
      </c>
      <c r="AA47" s="8">
        <f t="shared" si="16"/>
        <v>2045</v>
      </c>
      <c r="AB47" s="8">
        <f t="shared" si="16"/>
        <v>2046</v>
      </c>
      <c r="AC47" s="8">
        <f t="shared" si="16"/>
        <v>2047</v>
      </c>
      <c r="AD47" s="8">
        <f t="shared" si="16"/>
        <v>2048</v>
      </c>
      <c r="AE47" s="8">
        <f t="shared" si="16"/>
        <v>2049</v>
      </c>
      <c r="AF47" s="8">
        <f t="shared" si="16"/>
        <v>2050</v>
      </c>
      <c r="AG47" s="8">
        <f t="shared" si="16"/>
        <v>2051</v>
      </c>
    </row>
    <row r="48" spans="2:33" x14ac:dyDescent="0.2">
      <c r="B48" s="4" t="s">
        <v>354</v>
      </c>
      <c r="C48" s="9">
        <f>SUM(D48:AG48)</f>
        <v>0</v>
      </c>
      <c r="D48" s="11">
        <f>'05 Financovanie'!D22</f>
        <v>0</v>
      </c>
      <c r="E48" s="11">
        <f>'05 Financovanie'!E22</f>
        <v>0</v>
      </c>
      <c r="F48" s="11">
        <f>'05 Financovanie'!F22</f>
        <v>0</v>
      </c>
      <c r="G48" s="11">
        <f>'05 Financovanie'!G22</f>
        <v>0</v>
      </c>
      <c r="H48" s="11">
        <f>'05 Financovanie'!H22</f>
        <v>0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2:33" x14ac:dyDescent="0.2">
      <c r="B49" s="202" t="s">
        <v>359</v>
      </c>
      <c r="C49" s="45">
        <f t="shared" ref="C49:C55" si="17">SUM(D49:AG49)</f>
        <v>0</v>
      </c>
      <c r="D49" s="45">
        <f>'04 Prevádzkové príjmy'!D15</f>
        <v>0</v>
      </c>
      <c r="E49" s="45">
        <f>'04 Prevádzkové príjmy'!E15</f>
        <v>0</v>
      </c>
      <c r="F49" s="45">
        <f>'04 Prevádzkové príjmy'!F15</f>
        <v>0</v>
      </c>
      <c r="G49" s="45">
        <f>'04 Prevádzkové príjmy'!G15</f>
        <v>0</v>
      </c>
      <c r="H49" s="45">
        <f>'04 Prevádzkové príjmy'!H15</f>
        <v>0</v>
      </c>
      <c r="I49" s="45">
        <f>'04 Prevádzkové príjmy'!I15</f>
        <v>0</v>
      </c>
      <c r="J49" s="45">
        <f>'04 Prevádzkové príjmy'!J15</f>
        <v>0</v>
      </c>
      <c r="K49" s="45">
        <f>'04 Prevádzkové príjmy'!K15</f>
        <v>0</v>
      </c>
      <c r="L49" s="45">
        <f>'04 Prevádzkové príjmy'!L15</f>
        <v>0</v>
      </c>
      <c r="M49" s="45">
        <f>'04 Prevádzkové príjmy'!M15</f>
        <v>0</v>
      </c>
      <c r="N49" s="45">
        <f>'04 Prevádzkové príjmy'!N15</f>
        <v>0</v>
      </c>
      <c r="O49" s="45">
        <f>'04 Prevádzkové príjmy'!O15</f>
        <v>0</v>
      </c>
      <c r="P49" s="45">
        <f>'04 Prevádzkové príjmy'!P15</f>
        <v>0</v>
      </c>
      <c r="Q49" s="45">
        <f>'04 Prevádzkové príjmy'!Q15</f>
        <v>0</v>
      </c>
      <c r="R49" s="45">
        <f>'04 Prevádzkové príjmy'!R15</f>
        <v>0</v>
      </c>
      <c r="S49" s="45">
        <f>'04 Prevádzkové príjmy'!S15</f>
        <v>0</v>
      </c>
      <c r="T49" s="45">
        <f>'04 Prevádzkové príjmy'!T15</f>
        <v>0</v>
      </c>
      <c r="U49" s="45">
        <f>'04 Prevádzkové príjmy'!U15</f>
        <v>0</v>
      </c>
      <c r="V49" s="45">
        <f>'04 Prevádzkové príjmy'!V15</f>
        <v>0</v>
      </c>
      <c r="W49" s="45">
        <f>'04 Prevádzkové príjmy'!W15</f>
        <v>0</v>
      </c>
      <c r="X49" s="45">
        <f>'04 Prevádzkové príjmy'!X15</f>
        <v>0</v>
      </c>
      <c r="Y49" s="45">
        <f>'04 Prevádzkové príjmy'!Y15</f>
        <v>0</v>
      </c>
      <c r="Z49" s="45">
        <f>'04 Prevádzkové príjmy'!Z15</f>
        <v>0</v>
      </c>
      <c r="AA49" s="45">
        <f>'04 Prevádzkové príjmy'!AA15</f>
        <v>0</v>
      </c>
      <c r="AB49" s="45">
        <f>'04 Prevádzkové príjmy'!AB15</f>
        <v>0</v>
      </c>
      <c r="AC49" s="45">
        <f>'04 Prevádzkové príjmy'!AC15</f>
        <v>0</v>
      </c>
      <c r="AD49" s="45">
        <f>'04 Prevádzkové príjmy'!AD15</f>
        <v>0</v>
      </c>
      <c r="AE49" s="45">
        <f>'04 Prevádzkové príjmy'!AE15</f>
        <v>0</v>
      </c>
      <c r="AF49" s="45">
        <f>'04 Prevádzkové príjmy'!AF15</f>
        <v>0</v>
      </c>
      <c r="AG49" s="45">
        <f>'04 Prevádzkové príjmy'!AG15</f>
        <v>0</v>
      </c>
    </row>
    <row r="50" spans="2:33" s="2" customFormat="1" x14ac:dyDescent="0.2">
      <c r="B50" s="19" t="s">
        <v>11</v>
      </c>
      <c r="C50" s="20">
        <f t="shared" si="17"/>
        <v>0</v>
      </c>
      <c r="D50" s="20">
        <f>SUM(D48:D49)</f>
        <v>0</v>
      </c>
      <c r="E50" s="20">
        <f t="shared" ref="E50" si="18">SUM(E48:E49)</f>
        <v>0</v>
      </c>
      <c r="F50" s="20">
        <f t="shared" ref="F50" si="19">SUM(F48:F49)</f>
        <v>0</v>
      </c>
      <c r="G50" s="20">
        <f t="shared" ref="G50" si="20">SUM(G48:G49)</f>
        <v>0</v>
      </c>
      <c r="H50" s="20">
        <f t="shared" ref="H50" si="21">SUM(H48:H49)</f>
        <v>0</v>
      </c>
      <c r="I50" s="20">
        <f t="shared" ref="I50" si="22">SUM(I48:I49)</f>
        <v>0</v>
      </c>
      <c r="J50" s="20">
        <f t="shared" ref="J50" si="23">SUM(J48:J49)</f>
        <v>0</v>
      </c>
      <c r="K50" s="20">
        <f t="shared" ref="K50" si="24">SUM(K48:K49)</f>
        <v>0</v>
      </c>
      <c r="L50" s="20">
        <f t="shared" ref="L50" si="25">SUM(L48:L49)</f>
        <v>0</v>
      </c>
      <c r="M50" s="20">
        <f t="shared" ref="M50" si="26">SUM(M48:M49)</f>
        <v>0</v>
      </c>
      <c r="N50" s="20">
        <f t="shared" ref="N50" si="27">SUM(N48:N49)</f>
        <v>0</v>
      </c>
      <c r="O50" s="20">
        <f t="shared" ref="O50" si="28">SUM(O48:O49)</f>
        <v>0</v>
      </c>
      <c r="P50" s="20">
        <f t="shared" ref="P50" si="29">SUM(P48:P49)</f>
        <v>0</v>
      </c>
      <c r="Q50" s="20">
        <f t="shared" ref="Q50" si="30">SUM(Q48:Q49)</f>
        <v>0</v>
      </c>
      <c r="R50" s="20">
        <f t="shared" ref="R50" si="31">SUM(R48:R49)</f>
        <v>0</v>
      </c>
      <c r="S50" s="20">
        <f t="shared" ref="S50" si="32">SUM(S48:S49)</f>
        <v>0</v>
      </c>
      <c r="T50" s="20">
        <f t="shared" ref="T50" si="33">SUM(T48:T49)</f>
        <v>0</v>
      </c>
      <c r="U50" s="20">
        <f t="shared" ref="U50" si="34">SUM(U48:U49)</f>
        <v>0</v>
      </c>
      <c r="V50" s="20">
        <f t="shared" ref="V50" si="35">SUM(V48:V49)</f>
        <v>0</v>
      </c>
      <c r="W50" s="20">
        <f t="shared" ref="W50" si="36">SUM(W48:W49)</f>
        <v>0</v>
      </c>
      <c r="X50" s="20">
        <f t="shared" ref="X50" si="37">SUM(X48:X49)</f>
        <v>0</v>
      </c>
      <c r="Y50" s="20">
        <f t="shared" ref="Y50" si="38">SUM(Y48:Y49)</f>
        <v>0</v>
      </c>
      <c r="Z50" s="20">
        <f t="shared" ref="Z50" si="39">SUM(Z48:Z49)</f>
        <v>0</v>
      </c>
      <c r="AA50" s="20">
        <f t="shared" ref="AA50" si="40">SUM(AA48:AA49)</f>
        <v>0</v>
      </c>
      <c r="AB50" s="20">
        <f t="shared" ref="AB50" si="41">SUM(AB48:AB49)</f>
        <v>0</v>
      </c>
      <c r="AC50" s="20">
        <f t="shared" ref="AC50" si="42">SUM(AC48:AC49)</f>
        <v>0</v>
      </c>
      <c r="AD50" s="20">
        <f t="shared" ref="AD50" si="43">SUM(AD48:AD49)</f>
        <v>0</v>
      </c>
      <c r="AE50" s="20">
        <f t="shared" ref="AE50" si="44">SUM(AE48:AE49)</f>
        <v>0</v>
      </c>
      <c r="AF50" s="20">
        <f t="shared" ref="AF50" si="45">SUM(AF48:AF49)</f>
        <v>0</v>
      </c>
      <c r="AG50" s="20">
        <f t="shared" ref="AG50" si="46">SUM(AG48:AG49)</f>
        <v>0</v>
      </c>
    </row>
    <row r="51" spans="2:33" x14ac:dyDescent="0.2">
      <c r="B51" s="4" t="s">
        <v>85</v>
      </c>
      <c r="C51" s="9">
        <f t="shared" si="17"/>
        <v>0</v>
      </c>
      <c r="D51" s="11">
        <f>D5</f>
        <v>0</v>
      </c>
      <c r="E51" s="11">
        <f t="shared" ref="E51:H51" si="47">E5</f>
        <v>0</v>
      </c>
      <c r="F51" s="11">
        <f t="shared" si="47"/>
        <v>0</v>
      </c>
      <c r="G51" s="11">
        <f t="shared" si="47"/>
        <v>0</v>
      </c>
      <c r="H51" s="11">
        <f t="shared" si="47"/>
        <v>0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2:33" x14ac:dyDescent="0.2">
      <c r="B52" s="202" t="s">
        <v>358</v>
      </c>
      <c r="C52" s="45">
        <f t="shared" si="17"/>
        <v>0</v>
      </c>
      <c r="D52" s="45">
        <f>'03 Prevádzkové výdavky'!D23</f>
        <v>0</v>
      </c>
      <c r="E52" s="45">
        <f>'03 Prevádzkové výdavky'!E23</f>
        <v>0</v>
      </c>
      <c r="F52" s="45">
        <f>'03 Prevádzkové výdavky'!F23</f>
        <v>0</v>
      </c>
      <c r="G52" s="45">
        <f>'03 Prevádzkové výdavky'!G23</f>
        <v>0</v>
      </c>
      <c r="H52" s="45">
        <f>'03 Prevádzkové výdavky'!H23</f>
        <v>0</v>
      </c>
      <c r="I52" s="45">
        <f>'03 Prevádzkové výdavky'!I23</f>
        <v>0</v>
      </c>
      <c r="J52" s="45">
        <f>'03 Prevádzkové výdavky'!J23</f>
        <v>0</v>
      </c>
      <c r="K52" s="45">
        <f>'03 Prevádzkové výdavky'!K23</f>
        <v>0</v>
      </c>
      <c r="L52" s="45">
        <f>'03 Prevádzkové výdavky'!L23</f>
        <v>0</v>
      </c>
      <c r="M52" s="45">
        <f>'03 Prevádzkové výdavky'!M23</f>
        <v>0</v>
      </c>
      <c r="N52" s="45">
        <f>'03 Prevádzkové výdavky'!N23</f>
        <v>0</v>
      </c>
      <c r="O52" s="45">
        <f>'03 Prevádzkové výdavky'!O23</f>
        <v>0</v>
      </c>
      <c r="P52" s="45">
        <f>'03 Prevádzkové výdavky'!P23</f>
        <v>0</v>
      </c>
      <c r="Q52" s="45">
        <f>'03 Prevádzkové výdavky'!Q23</f>
        <v>0</v>
      </c>
      <c r="R52" s="45">
        <f>'03 Prevádzkové výdavky'!R23</f>
        <v>0</v>
      </c>
      <c r="S52" s="45">
        <f>'03 Prevádzkové výdavky'!S23</f>
        <v>0</v>
      </c>
      <c r="T52" s="45">
        <f>'03 Prevádzkové výdavky'!T23</f>
        <v>0</v>
      </c>
      <c r="U52" s="45">
        <f>'03 Prevádzkové výdavky'!U23</f>
        <v>0</v>
      </c>
      <c r="V52" s="45">
        <f>'03 Prevádzkové výdavky'!V23</f>
        <v>0</v>
      </c>
      <c r="W52" s="45">
        <f>'03 Prevádzkové výdavky'!W23</f>
        <v>0</v>
      </c>
      <c r="X52" s="45">
        <f>'03 Prevádzkové výdavky'!X23</f>
        <v>0</v>
      </c>
      <c r="Y52" s="45">
        <f>'03 Prevádzkové výdavky'!Y23</f>
        <v>0</v>
      </c>
      <c r="Z52" s="45">
        <f>'03 Prevádzkové výdavky'!Z23</f>
        <v>0</v>
      </c>
      <c r="AA52" s="45">
        <f>'03 Prevádzkové výdavky'!AA23</f>
        <v>0</v>
      </c>
      <c r="AB52" s="45">
        <f>'03 Prevádzkové výdavky'!AB23</f>
        <v>0</v>
      </c>
      <c r="AC52" s="45">
        <f>'03 Prevádzkové výdavky'!AC23</f>
        <v>0</v>
      </c>
      <c r="AD52" s="45">
        <f>'03 Prevádzkové výdavky'!AD23</f>
        <v>0</v>
      </c>
      <c r="AE52" s="45">
        <f>'03 Prevádzkové výdavky'!AE23</f>
        <v>0</v>
      </c>
      <c r="AF52" s="45">
        <f>'03 Prevádzkové výdavky'!AF23</f>
        <v>0</v>
      </c>
      <c r="AG52" s="45">
        <f>'03 Prevádzkové výdavky'!AG23</f>
        <v>0</v>
      </c>
    </row>
    <row r="53" spans="2:33" x14ac:dyDescent="0.2">
      <c r="B53" s="4" t="s">
        <v>341</v>
      </c>
      <c r="C53" s="9">
        <f t="shared" si="17"/>
        <v>0</v>
      </c>
      <c r="D53" s="11">
        <f>D20</f>
        <v>0</v>
      </c>
      <c r="E53" s="11">
        <f t="shared" ref="E53:AG53" si="48">E20</f>
        <v>0</v>
      </c>
      <c r="F53" s="11">
        <f t="shared" si="48"/>
        <v>0</v>
      </c>
      <c r="G53" s="11">
        <f t="shared" si="48"/>
        <v>0</v>
      </c>
      <c r="H53" s="11">
        <f t="shared" si="48"/>
        <v>0</v>
      </c>
      <c r="I53" s="11">
        <f t="shared" si="48"/>
        <v>0</v>
      </c>
      <c r="J53" s="11">
        <f t="shared" si="48"/>
        <v>0</v>
      </c>
      <c r="K53" s="11">
        <f t="shared" si="48"/>
        <v>0</v>
      </c>
      <c r="L53" s="11">
        <f t="shared" si="48"/>
        <v>0</v>
      </c>
      <c r="M53" s="11">
        <f t="shared" si="48"/>
        <v>0</v>
      </c>
      <c r="N53" s="11">
        <f t="shared" si="48"/>
        <v>0</v>
      </c>
      <c r="O53" s="11">
        <f t="shared" si="48"/>
        <v>0</v>
      </c>
      <c r="P53" s="11">
        <f t="shared" si="48"/>
        <v>0</v>
      </c>
      <c r="Q53" s="11">
        <f t="shared" si="48"/>
        <v>0</v>
      </c>
      <c r="R53" s="11">
        <f t="shared" si="48"/>
        <v>0</v>
      </c>
      <c r="S53" s="11">
        <f t="shared" si="48"/>
        <v>0</v>
      </c>
      <c r="T53" s="11">
        <f t="shared" si="48"/>
        <v>0</v>
      </c>
      <c r="U53" s="11">
        <f t="shared" si="48"/>
        <v>0</v>
      </c>
      <c r="V53" s="11">
        <f t="shared" si="48"/>
        <v>0</v>
      </c>
      <c r="W53" s="11">
        <f t="shared" si="48"/>
        <v>0</v>
      </c>
      <c r="X53" s="11">
        <f t="shared" si="48"/>
        <v>0</v>
      </c>
      <c r="Y53" s="11">
        <f t="shared" si="48"/>
        <v>0</v>
      </c>
      <c r="Z53" s="11">
        <f t="shared" si="48"/>
        <v>0</v>
      </c>
      <c r="AA53" s="11">
        <f t="shared" si="48"/>
        <v>0</v>
      </c>
      <c r="AB53" s="11">
        <f t="shared" si="48"/>
        <v>0</v>
      </c>
      <c r="AC53" s="11">
        <f t="shared" si="48"/>
        <v>0</v>
      </c>
      <c r="AD53" s="11">
        <f t="shared" si="48"/>
        <v>0</v>
      </c>
      <c r="AE53" s="11">
        <f t="shared" si="48"/>
        <v>0</v>
      </c>
      <c r="AF53" s="11">
        <f t="shared" si="48"/>
        <v>0</v>
      </c>
      <c r="AG53" s="11">
        <f t="shared" si="48"/>
        <v>0</v>
      </c>
    </row>
    <row r="54" spans="2:33" s="2" customFormat="1" x14ac:dyDescent="0.2">
      <c r="B54" s="19" t="s">
        <v>26</v>
      </c>
      <c r="C54" s="20">
        <f t="shared" si="17"/>
        <v>0</v>
      </c>
      <c r="D54" s="20">
        <f>SUM(D51:D53)</f>
        <v>0</v>
      </c>
      <c r="E54" s="20">
        <f t="shared" ref="E54" si="49">SUM(E51:E53)</f>
        <v>0</v>
      </c>
      <c r="F54" s="20">
        <f t="shared" ref="F54" si="50">SUM(F51:F53)</f>
        <v>0</v>
      </c>
      <c r="G54" s="20">
        <f t="shared" ref="G54" si="51">SUM(G51:G53)</f>
        <v>0</v>
      </c>
      <c r="H54" s="20">
        <f t="shared" ref="H54" si="52">SUM(H51:H53)</f>
        <v>0</v>
      </c>
      <c r="I54" s="20">
        <f t="shared" ref="I54" si="53">SUM(I51:I53)</f>
        <v>0</v>
      </c>
      <c r="J54" s="20">
        <f t="shared" ref="J54" si="54">SUM(J51:J53)</f>
        <v>0</v>
      </c>
      <c r="K54" s="20">
        <f t="shared" ref="K54" si="55">SUM(K51:K53)</f>
        <v>0</v>
      </c>
      <c r="L54" s="20">
        <f t="shared" ref="L54" si="56">SUM(L51:L53)</f>
        <v>0</v>
      </c>
      <c r="M54" s="20">
        <f t="shared" ref="M54" si="57">SUM(M51:M53)</f>
        <v>0</v>
      </c>
      <c r="N54" s="20">
        <f t="shared" ref="N54" si="58">SUM(N51:N53)</f>
        <v>0</v>
      </c>
      <c r="O54" s="20">
        <f t="shared" ref="O54" si="59">SUM(O51:O53)</f>
        <v>0</v>
      </c>
      <c r="P54" s="20">
        <f t="shared" ref="P54" si="60">SUM(P51:P53)</f>
        <v>0</v>
      </c>
      <c r="Q54" s="20">
        <f t="shared" ref="Q54" si="61">SUM(Q51:Q53)</f>
        <v>0</v>
      </c>
      <c r="R54" s="20">
        <f t="shared" ref="R54" si="62">SUM(R51:R53)</f>
        <v>0</v>
      </c>
      <c r="S54" s="20">
        <f t="shared" ref="S54" si="63">SUM(S51:S53)</f>
        <v>0</v>
      </c>
      <c r="T54" s="20">
        <f t="shared" ref="T54" si="64">SUM(T51:T53)</f>
        <v>0</v>
      </c>
      <c r="U54" s="20">
        <f t="shared" ref="U54" si="65">SUM(U51:U53)</f>
        <v>0</v>
      </c>
      <c r="V54" s="20">
        <f t="shared" ref="V54" si="66">SUM(V51:V53)</f>
        <v>0</v>
      </c>
      <c r="W54" s="20">
        <f t="shared" ref="W54" si="67">SUM(W51:W53)</f>
        <v>0</v>
      </c>
      <c r="X54" s="20">
        <f t="shared" ref="X54" si="68">SUM(X51:X53)</f>
        <v>0</v>
      </c>
      <c r="Y54" s="20">
        <f t="shared" ref="Y54" si="69">SUM(Y51:Y53)</f>
        <v>0</v>
      </c>
      <c r="Z54" s="20">
        <f t="shared" ref="Z54" si="70">SUM(Z51:Z53)</f>
        <v>0</v>
      </c>
      <c r="AA54" s="20">
        <f t="shared" ref="AA54" si="71">SUM(AA51:AA53)</f>
        <v>0</v>
      </c>
      <c r="AB54" s="20">
        <f t="shared" ref="AB54" si="72">SUM(AB51:AB53)</f>
        <v>0</v>
      </c>
      <c r="AC54" s="20">
        <f t="shared" ref="AC54" si="73">SUM(AC51:AC53)</f>
        <v>0</v>
      </c>
      <c r="AD54" s="20">
        <f t="shared" ref="AD54" si="74">SUM(AD51:AD53)</f>
        <v>0</v>
      </c>
      <c r="AE54" s="20">
        <f t="shared" ref="AE54" si="75">SUM(AE51:AE53)</f>
        <v>0</v>
      </c>
      <c r="AF54" s="20">
        <f t="shared" ref="AF54" si="76">SUM(AF51:AF53)</f>
        <v>0</v>
      </c>
      <c r="AG54" s="20">
        <f t="shared" ref="AG54" si="77">SUM(AG51:AG53)</f>
        <v>0</v>
      </c>
    </row>
    <row r="55" spans="2:33" x14ac:dyDescent="0.2">
      <c r="B55" s="200" t="s">
        <v>65</v>
      </c>
      <c r="C55" s="201">
        <f t="shared" si="17"/>
        <v>0</v>
      </c>
      <c r="D55" s="201">
        <f>D50-D54</f>
        <v>0</v>
      </c>
      <c r="E55" s="201">
        <f t="shared" ref="E55:AG55" si="78">E50-E54</f>
        <v>0</v>
      </c>
      <c r="F55" s="201">
        <f t="shared" si="78"/>
        <v>0</v>
      </c>
      <c r="G55" s="201">
        <f t="shared" si="78"/>
        <v>0</v>
      </c>
      <c r="H55" s="201">
        <f t="shared" si="78"/>
        <v>0</v>
      </c>
      <c r="I55" s="201">
        <f t="shared" si="78"/>
        <v>0</v>
      </c>
      <c r="J55" s="201">
        <f t="shared" si="78"/>
        <v>0</v>
      </c>
      <c r="K55" s="201">
        <f t="shared" si="78"/>
        <v>0</v>
      </c>
      <c r="L55" s="201">
        <f t="shared" si="78"/>
        <v>0</v>
      </c>
      <c r="M55" s="201">
        <f t="shared" si="78"/>
        <v>0</v>
      </c>
      <c r="N55" s="201">
        <f t="shared" si="78"/>
        <v>0</v>
      </c>
      <c r="O55" s="201">
        <f t="shared" si="78"/>
        <v>0</v>
      </c>
      <c r="P55" s="201">
        <f t="shared" si="78"/>
        <v>0</v>
      </c>
      <c r="Q55" s="201">
        <f t="shared" si="78"/>
        <v>0</v>
      </c>
      <c r="R55" s="201">
        <f t="shared" si="78"/>
        <v>0</v>
      </c>
      <c r="S55" s="201">
        <f t="shared" si="78"/>
        <v>0</v>
      </c>
      <c r="T55" s="201">
        <f t="shared" si="78"/>
        <v>0</v>
      </c>
      <c r="U55" s="201">
        <f t="shared" si="78"/>
        <v>0</v>
      </c>
      <c r="V55" s="201">
        <f t="shared" si="78"/>
        <v>0</v>
      </c>
      <c r="W55" s="201">
        <f t="shared" si="78"/>
        <v>0</v>
      </c>
      <c r="X55" s="201">
        <f t="shared" si="78"/>
        <v>0</v>
      </c>
      <c r="Y55" s="201">
        <f t="shared" si="78"/>
        <v>0</v>
      </c>
      <c r="Z55" s="201">
        <f t="shared" si="78"/>
        <v>0</v>
      </c>
      <c r="AA55" s="201">
        <f t="shared" si="78"/>
        <v>0</v>
      </c>
      <c r="AB55" s="201">
        <f t="shared" si="78"/>
        <v>0</v>
      </c>
      <c r="AC55" s="201">
        <f t="shared" si="78"/>
        <v>0</v>
      </c>
      <c r="AD55" s="201">
        <f t="shared" si="78"/>
        <v>0</v>
      </c>
      <c r="AE55" s="201">
        <f t="shared" si="78"/>
        <v>0</v>
      </c>
      <c r="AF55" s="201">
        <f t="shared" si="78"/>
        <v>0</v>
      </c>
      <c r="AG55" s="201">
        <f t="shared" si="78"/>
        <v>0</v>
      </c>
    </row>
    <row r="56" spans="2:33" x14ac:dyDescent="0.2">
      <c r="B56" s="17" t="s">
        <v>27</v>
      </c>
      <c r="C56" s="20"/>
      <c r="D56" s="11">
        <f>D55</f>
        <v>0</v>
      </c>
      <c r="E56" s="11">
        <f>D56+E55</f>
        <v>0</v>
      </c>
      <c r="F56" s="11">
        <f t="shared" ref="F56" si="79">E56+F55</f>
        <v>0</v>
      </c>
      <c r="G56" s="11">
        <f t="shared" ref="G56" si="80">F56+G55</f>
        <v>0</v>
      </c>
      <c r="H56" s="11">
        <f t="shared" ref="H56" si="81">G56+H55</f>
        <v>0</v>
      </c>
      <c r="I56" s="11">
        <f t="shared" ref="I56" si="82">H56+I55</f>
        <v>0</v>
      </c>
      <c r="J56" s="11">
        <f t="shared" ref="J56" si="83">I56+J55</f>
        <v>0</v>
      </c>
      <c r="K56" s="11">
        <f t="shared" ref="K56" si="84">J56+K55</f>
        <v>0</v>
      </c>
      <c r="L56" s="11">
        <f t="shared" ref="L56" si="85">K56+L55</f>
        <v>0</v>
      </c>
      <c r="M56" s="11">
        <f t="shared" ref="M56" si="86">L56+M55</f>
        <v>0</v>
      </c>
      <c r="N56" s="11">
        <f t="shared" ref="N56" si="87">M56+N55</f>
        <v>0</v>
      </c>
      <c r="O56" s="11">
        <f t="shared" ref="O56" si="88">N56+O55</f>
        <v>0</v>
      </c>
      <c r="P56" s="11">
        <f t="shared" ref="P56" si="89">O56+P55</f>
        <v>0</v>
      </c>
      <c r="Q56" s="11">
        <f t="shared" ref="Q56" si="90">P56+Q55</f>
        <v>0</v>
      </c>
      <c r="R56" s="11">
        <f t="shared" ref="R56" si="91">Q56+R55</f>
        <v>0</v>
      </c>
      <c r="S56" s="11">
        <f t="shared" ref="S56" si="92">R56+S55</f>
        <v>0</v>
      </c>
      <c r="T56" s="11">
        <f t="shared" ref="T56" si="93">S56+T55</f>
        <v>0</v>
      </c>
      <c r="U56" s="11">
        <f t="shared" ref="U56" si="94">T56+U55</f>
        <v>0</v>
      </c>
      <c r="V56" s="11">
        <f t="shared" ref="V56" si="95">U56+V55</f>
        <v>0</v>
      </c>
      <c r="W56" s="11">
        <f t="shared" ref="W56" si="96">V56+W55</f>
        <v>0</v>
      </c>
      <c r="X56" s="11">
        <f t="shared" ref="X56" si="97">W56+X55</f>
        <v>0</v>
      </c>
      <c r="Y56" s="11">
        <f t="shared" ref="Y56" si="98">X56+Y55</f>
        <v>0</v>
      </c>
      <c r="Z56" s="11">
        <f t="shared" ref="Z56" si="99">Y56+Z55</f>
        <v>0</v>
      </c>
      <c r="AA56" s="11">
        <f t="shared" ref="AA56" si="100">Z56+AA55</f>
        <v>0</v>
      </c>
      <c r="AB56" s="11">
        <f t="shared" ref="AB56" si="101">AA56+AB55</f>
        <v>0</v>
      </c>
      <c r="AC56" s="11">
        <f t="shared" ref="AC56" si="102">AB56+AC55</f>
        <v>0</v>
      </c>
      <c r="AD56" s="11">
        <f t="shared" ref="AD56" si="103">AC56+AD55</f>
        <v>0</v>
      </c>
      <c r="AE56" s="11">
        <f t="shared" ref="AE56" si="104">AD56+AE55</f>
        <v>0</v>
      </c>
      <c r="AF56" s="11">
        <f t="shared" ref="AF56" si="105">AE56+AF55</f>
        <v>0</v>
      </c>
      <c r="AG56" s="11">
        <f t="shared" ref="AG56" si="106">AF56+AG55</f>
        <v>0</v>
      </c>
    </row>
    <row r="57" spans="2:33" x14ac:dyDescent="0.2">
      <c r="B57" s="17" t="s">
        <v>356</v>
      </c>
      <c r="C57" s="20">
        <f t="shared" ref="C57" si="107">SUM(D57:AG57)</f>
        <v>0</v>
      </c>
      <c r="D57" s="10">
        <f>-D55</f>
        <v>0</v>
      </c>
      <c r="E57" s="10">
        <f t="shared" ref="E57:AG57" si="108">-E55</f>
        <v>0</v>
      </c>
      <c r="F57" s="10">
        <f t="shared" si="108"/>
        <v>0</v>
      </c>
      <c r="G57" s="10">
        <f t="shared" si="108"/>
        <v>0</v>
      </c>
      <c r="H57" s="10">
        <f t="shared" si="108"/>
        <v>0</v>
      </c>
      <c r="I57" s="10">
        <f t="shared" si="108"/>
        <v>0</v>
      </c>
      <c r="J57" s="10">
        <f t="shared" si="108"/>
        <v>0</v>
      </c>
      <c r="K57" s="10">
        <f t="shared" si="108"/>
        <v>0</v>
      </c>
      <c r="L57" s="10">
        <f t="shared" si="108"/>
        <v>0</v>
      </c>
      <c r="M57" s="10">
        <f t="shared" si="108"/>
        <v>0</v>
      </c>
      <c r="N57" s="10">
        <f t="shared" si="108"/>
        <v>0</v>
      </c>
      <c r="O57" s="10">
        <f t="shared" si="108"/>
        <v>0</v>
      </c>
      <c r="P57" s="10">
        <f t="shared" si="108"/>
        <v>0</v>
      </c>
      <c r="Q57" s="10">
        <f t="shared" si="108"/>
        <v>0</v>
      </c>
      <c r="R57" s="10">
        <f t="shared" si="108"/>
        <v>0</v>
      </c>
      <c r="S57" s="10">
        <f t="shared" si="108"/>
        <v>0</v>
      </c>
      <c r="T57" s="10">
        <f t="shared" si="108"/>
        <v>0</v>
      </c>
      <c r="U57" s="10">
        <f t="shared" si="108"/>
        <v>0</v>
      </c>
      <c r="V57" s="10">
        <f t="shared" si="108"/>
        <v>0</v>
      </c>
      <c r="W57" s="10">
        <f t="shared" si="108"/>
        <v>0</v>
      </c>
      <c r="X57" s="10">
        <f t="shared" si="108"/>
        <v>0</v>
      </c>
      <c r="Y57" s="10">
        <f t="shared" si="108"/>
        <v>0</v>
      </c>
      <c r="Z57" s="10">
        <f t="shared" si="108"/>
        <v>0</v>
      </c>
      <c r="AA57" s="10">
        <f t="shared" si="108"/>
        <v>0</v>
      </c>
      <c r="AB57" s="10">
        <f t="shared" si="108"/>
        <v>0</v>
      </c>
      <c r="AC57" s="10">
        <f t="shared" si="108"/>
        <v>0</v>
      </c>
      <c r="AD57" s="10">
        <f t="shared" si="108"/>
        <v>0</v>
      </c>
      <c r="AE57" s="10">
        <f t="shared" si="108"/>
        <v>0</v>
      </c>
      <c r="AF57" s="10">
        <f t="shared" si="108"/>
        <v>0</v>
      </c>
      <c r="AG57" s="10">
        <f t="shared" si="108"/>
        <v>0</v>
      </c>
    </row>
    <row r="58" spans="2:33" x14ac:dyDescent="0.2">
      <c r="B58" s="43" t="s">
        <v>357</v>
      </c>
      <c r="C58" s="44"/>
      <c r="D58" s="44">
        <f>D55+D57</f>
        <v>0</v>
      </c>
      <c r="E58" s="44">
        <f t="shared" ref="E58:AG58" si="109">E55+E57</f>
        <v>0</v>
      </c>
      <c r="F58" s="44">
        <f t="shared" si="109"/>
        <v>0</v>
      </c>
      <c r="G58" s="44">
        <f t="shared" si="109"/>
        <v>0</v>
      </c>
      <c r="H58" s="44">
        <f t="shared" si="109"/>
        <v>0</v>
      </c>
      <c r="I58" s="44">
        <f t="shared" si="109"/>
        <v>0</v>
      </c>
      <c r="J58" s="44">
        <f t="shared" si="109"/>
        <v>0</v>
      </c>
      <c r="K58" s="44">
        <f t="shared" si="109"/>
        <v>0</v>
      </c>
      <c r="L58" s="44">
        <f t="shared" si="109"/>
        <v>0</v>
      </c>
      <c r="M58" s="44">
        <f t="shared" si="109"/>
        <v>0</v>
      </c>
      <c r="N58" s="44">
        <f t="shared" si="109"/>
        <v>0</v>
      </c>
      <c r="O58" s="44">
        <f t="shared" si="109"/>
        <v>0</v>
      </c>
      <c r="P58" s="44">
        <f t="shared" si="109"/>
        <v>0</v>
      </c>
      <c r="Q58" s="44">
        <f t="shared" si="109"/>
        <v>0</v>
      </c>
      <c r="R58" s="44">
        <f t="shared" si="109"/>
        <v>0</v>
      </c>
      <c r="S58" s="44">
        <f t="shared" si="109"/>
        <v>0</v>
      </c>
      <c r="T58" s="44">
        <f t="shared" si="109"/>
        <v>0</v>
      </c>
      <c r="U58" s="44">
        <f t="shared" si="109"/>
        <v>0</v>
      </c>
      <c r="V58" s="44">
        <f t="shared" si="109"/>
        <v>0</v>
      </c>
      <c r="W58" s="44">
        <f t="shared" si="109"/>
        <v>0</v>
      </c>
      <c r="X58" s="44">
        <f t="shared" si="109"/>
        <v>0</v>
      </c>
      <c r="Y58" s="44">
        <f t="shared" si="109"/>
        <v>0</v>
      </c>
      <c r="Z58" s="44">
        <f t="shared" si="109"/>
        <v>0</v>
      </c>
      <c r="AA58" s="44">
        <f t="shared" si="109"/>
        <v>0</v>
      </c>
      <c r="AB58" s="44">
        <f t="shared" si="109"/>
        <v>0</v>
      </c>
      <c r="AC58" s="44">
        <f t="shared" si="109"/>
        <v>0</v>
      </c>
      <c r="AD58" s="44">
        <f t="shared" si="109"/>
        <v>0</v>
      </c>
      <c r="AE58" s="44">
        <f t="shared" si="109"/>
        <v>0</v>
      </c>
      <c r="AF58" s="44">
        <f t="shared" si="109"/>
        <v>0</v>
      </c>
      <c r="AG58" s="44">
        <f t="shared" si="109"/>
        <v>0</v>
      </c>
    </row>
    <row r="60" spans="2:33" x14ac:dyDescent="0.2">
      <c r="B60" s="1" t="s">
        <v>506</v>
      </c>
    </row>
  </sheetData>
  <phoneticPr fontId="3" type="noConversion"/>
  <conditionalFormatting sqref="D40:AG40">
    <cfRule type="cellIs" dxfId="3" priority="4" stopIfTrue="1" operator="lessThan">
      <formula>0</formula>
    </cfRule>
  </conditionalFormatting>
  <conditionalFormatting sqref="D42:AG42">
    <cfRule type="cellIs" dxfId="2" priority="3" stopIfTrue="1" operator="lessThan">
      <formula>0</formula>
    </cfRule>
  </conditionalFormatting>
  <conditionalFormatting sqref="D56:AG56">
    <cfRule type="cellIs" dxfId="1" priority="2" stopIfTrue="1" operator="lessThan">
      <formula>0</formula>
    </cfRule>
  </conditionalFormatting>
  <conditionalFormatting sqref="D58:AG58">
    <cfRule type="cellIs" dxfId="0" priority="1" stopIfTrue="1" operator="lessThan">
      <formula>0</formula>
    </cfRule>
  </conditionalFormatting>
  <pageMargins left="0.24791666666666667" right="0.1953125" top="1" bottom="1" header="0.5" footer="0.5"/>
  <pageSetup scale="70" orientation="landscape" r:id="rId1"/>
  <headerFooter alignWithMargins="0">
    <oddHeader>&amp;LPríloha 7: Štandardné tabuľky - Cesty
&amp;"Arial,Tučné"&amp;12 06 Finančná analýza</oddHead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41"/>
  <sheetViews>
    <sheetView zoomScaleNormal="100" workbookViewId="0">
      <selection activeCell="I41" sqref="I41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/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361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10" si="1">SUM(D5:AG5)</f>
        <v>242052.63157894724</v>
      </c>
      <c r="D5" s="231">
        <f>'Rýchlosti 0'!E15*Parametre!$C$83</f>
        <v>8068.4210526315801</v>
      </c>
      <c r="E5" s="231">
        <f>'Rýchlosti 0'!F15*Parametre!$C$83</f>
        <v>8068.4210526315801</v>
      </c>
      <c r="F5" s="231">
        <f>'Rýchlosti 0'!G15*Parametre!$C$83</f>
        <v>8068.4210526315801</v>
      </c>
      <c r="G5" s="231">
        <f>'Rýchlosti 0'!H15*Parametre!$C$83</f>
        <v>8068.4210526315801</v>
      </c>
      <c r="H5" s="231">
        <f>'Rýchlosti 0'!I15*Parametre!$C$83</f>
        <v>8068.4210526315801</v>
      </c>
      <c r="I5" s="231">
        <f>'Rýchlosti 0'!J15*Parametre!$C$83</f>
        <v>8068.4210526315801</v>
      </c>
      <c r="J5" s="231">
        <f>'Rýchlosti 0'!K15*Parametre!$C$83</f>
        <v>8068.4210526315801</v>
      </c>
      <c r="K5" s="231">
        <f>'Rýchlosti 0'!L15*Parametre!$C$83</f>
        <v>8068.4210526315801</v>
      </c>
      <c r="L5" s="231">
        <f>'Rýchlosti 0'!M15*Parametre!$C$83</f>
        <v>8068.4210526315801</v>
      </c>
      <c r="M5" s="231">
        <f>'Rýchlosti 0'!N15*Parametre!$C$83</f>
        <v>8068.4210526315801</v>
      </c>
      <c r="N5" s="231">
        <f>'Rýchlosti 0'!O15*Parametre!$C$83</f>
        <v>8068.4210526315801</v>
      </c>
      <c r="O5" s="231">
        <f>'Rýchlosti 0'!P15*Parametre!$C$83</f>
        <v>8068.4210526315801</v>
      </c>
      <c r="P5" s="231">
        <f>'Rýchlosti 0'!Q15*Parametre!$C$83</f>
        <v>8068.4210526315801</v>
      </c>
      <c r="Q5" s="231">
        <f>'Rýchlosti 0'!R15*Parametre!$C$83</f>
        <v>8068.4210526315801</v>
      </c>
      <c r="R5" s="231">
        <f>'Rýchlosti 0'!S15*Parametre!$C$83</f>
        <v>8068.4210526315801</v>
      </c>
      <c r="S5" s="231">
        <f>'Rýchlosti 0'!T15*Parametre!$C$83</f>
        <v>8068.4210526315801</v>
      </c>
      <c r="T5" s="231">
        <f>'Rýchlosti 0'!U15*Parametre!$C$83</f>
        <v>8068.4210526315801</v>
      </c>
      <c r="U5" s="231">
        <f>'Rýchlosti 0'!V15*Parametre!$C$83</f>
        <v>8068.4210526315801</v>
      </c>
      <c r="V5" s="231">
        <f>'Rýchlosti 0'!W15*Parametre!$C$83</f>
        <v>8068.4210526315801</v>
      </c>
      <c r="W5" s="231">
        <f>'Rýchlosti 0'!X15*Parametre!$C$83</f>
        <v>8068.4210526315801</v>
      </c>
      <c r="X5" s="231">
        <f>'Rýchlosti 0'!Y15*Parametre!$C$83</f>
        <v>8068.4210526315801</v>
      </c>
      <c r="Y5" s="231">
        <f>'Rýchlosti 0'!Z15*Parametre!$C$83</f>
        <v>8068.4210526315801</v>
      </c>
      <c r="Z5" s="231">
        <f>'Rýchlosti 0'!AA15*Parametre!$C$83</f>
        <v>8068.4210526315801</v>
      </c>
      <c r="AA5" s="231">
        <f>'Rýchlosti 0'!AB15*Parametre!$C$83</f>
        <v>8068.4210526315801</v>
      </c>
      <c r="AB5" s="231">
        <f>'Rýchlosti 0'!AC15*Parametre!$C$83</f>
        <v>8068.4210526315801</v>
      </c>
      <c r="AC5" s="231">
        <f>'Rýchlosti 0'!AD15*Parametre!$C$83</f>
        <v>8068.4210526315801</v>
      </c>
      <c r="AD5" s="231">
        <f>'Rýchlosti 0'!AE15*Parametre!$C$83</f>
        <v>8068.4210526315801</v>
      </c>
      <c r="AE5" s="231">
        <f>'Rýchlosti 0'!AF15*Parametre!$C$83</f>
        <v>8068.4210526315801</v>
      </c>
      <c r="AF5" s="231">
        <f>'Rýchlosti 0'!AG15*Parametre!$C$83</f>
        <v>8068.4210526315801</v>
      </c>
      <c r="AG5" s="231">
        <f>'Rýchlosti 0'!AH15*Parametre!$C$83</f>
        <v>8068.4210526315801</v>
      </c>
    </row>
    <row r="6" spans="2:33" x14ac:dyDescent="0.2">
      <c r="B6" s="203" t="s">
        <v>30</v>
      </c>
      <c r="C6" s="221">
        <f t="shared" si="1"/>
        <v>0</v>
      </c>
      <c r="D6" s="231">
        <f>'Rýchlosti 1'!E15*Parametre!$C$83</f>
        <v>0</v>
      </c>
      <c r="E6" s="231">
        <f>'Rýchlosti 1'!F15*Parametre!$C$83</f>
        <v>0</v>
      </c>
      <c r="F6" s="231">
        <f>'Rýchlosti 1'!G15*Parametre!$C$83</f>
        <v>0</v>
      </c>
      <c r="G6" s="231">
        <f>'Rýchlosti 1'!H15*Parametre!$C$83</f>
        <v>0</v>
      </c>
      <c r="H6" s="231">
        <f>'Rýchlosti 1'!I15*Parametre!$C$83</f>
        <v>0</v>
      </c>
      <c r="I6" s="231">
        <f>'Rýchlosti 1'!J15*Parametre!$C$83</f>
        <v>0</v>
      </c>
      <c r="J6" s="231">
        <f>'Rýchlosti 1'!K15*Parametre!$C$83</f>
        <v>0</v>
      </c>
      <c r="K6" s="231">
        <f>'Rýchlosti 1'!L15*Parametre!$C$83</f>
        <v>0</v>
      </c>
      <c r="L6" s="231">
        <f>'Rýchlosti 1'!M15*Parametre!$C$83</f>
        <v>0</v>
      </c>
      <c r="M6" s="231">
        <f>'Rýchlosti 1'!N15*Parametre!$C$83</f>
        <v>0</v>
      </c>
      <c r="N6" s="231">
        <f>'Rýchlosti 1'!O15*Parametre!$C$83</f>
        <v>0</v>
      </c>
      <c r="O6" s="231">
        <f>'Rýchlosti 1'!P15*Parametre!$C$83</f>
        <v>0</v>
      </c>
      <c r="P6" s="231">
        <f>'Rýchlosti 1'!Q15*Parametre!$C$83</f>
        <v>0</v>
      </c>
      <c r="Q6" s="231">
        <f>'Rýchlosti 1'!R15*Parametre!$C$83</f>
        <v>0</v>
      </c>
      <c r="R6" s="231">
        <f>'Rýchlosti 1'!S15*Parametre!$C$83</f>
        <v>0</v>
      </c>
      <c r="S6" s="231">
        <f>'Rýchlosti 1'!T15*Parametre!$C$83</f>
        <v>0</v>
      </c>
      <c r="T6" s="231">
        <f>'Rýchlosti 1'!U15*Parametre!$C$83</f>
        <v>0</v>
      </c>
      <c r="U6" s="231">
        <f>'Rýchlosti 1'!V15*Parametre!$C$83</f>
        <v>0</v>
      </c>
      <c r="V6" s="231">
        <f>'Rýchlosti 1'!W15*Parametre!$C$83</f>
        <v>0</v>
      </c>
      <c r="W6" s="231">
        <f>'Rýchlosti 1'!X15*Parametre!$C$83</f>
        <v>0</v>
      </c>
      <c r="X6" s="231">
        <f>'Rýchlosti 1'!Y15*Parametre!$C$83</f>
        <v>0</v>
      </c>
      <c r="Y6" s="231">
        <f>'Rýchlosti 1'!Z15*Parametre!$C$83</f>
        <v>0</v>
      </c>
      <c r="Z6" s="231">
        <f>'Rýchlosti 1'!AA15*Parametre!$C$83</f>
        <v>0</v>
      </c>
      <c r="AA6" s="231">
        <f>'Rýchlosti 1'!AB15*Parametre!$C$83</f>
        <v>0</v>
      </c>
      <c r="AB6" s="231">
        <f>'Rýchlosti 1'!AC15*Parametre!$C$83</f>
        <v>0</v>
      </c>
      <c r="AC6" s="231">
        <f>'Rýchlosti 1'!AD15*Parametre!$C$83</f>
        <v>0</v>
      </c>
      <c r="AD6" s="231">
        <f>'Rýchlosti 1'!AE15*Parametre!$C$83</f>
        <v>0</v>
      </c>
      <c r="AE6" s="231">
        <f>'Rýchlosti 1'!AF15*Parametre!$C$83</f>
        <v>0</v>
      </c>
      <c r="AF6" s="231">
        <f>'Rýchlosti 1'!AG15*Parametre!$C$83</f>
        <v>0</v>
      </c>
      <c r="AG6" s="231">
        <f>'Rýchlosti 1'!AH15*Parametre!$C$83</f>
        <v>0</v>
      </c>
    </row>
    <row r="7" spans="2:33" ht="12" thickBot="1" x14ac:dyDescent="0.25">
      <c r="B7" s="209" t="s">
        <v>363</v>
      </c>
      <c r="C7" s="225">
        <f t="shared" si="1"/>
        <v>242052.63157894724</v>
      </c>
      <c r="D7" s="225">
        <f>D5-D6</f>
        <v>8068.4210526315801</v>
      </c>
      <c r="E7" s="225">
        <f t="shared" ref="E7:AG7" si="2">E5-E6</f>
        <v>8068.4210526315801</v>
      </c>
      <c r="F7" s="225">
        <f t="shared" si="2"/>
        <v>8068.4210526315801</v>
      </c>
      <c r="G7" s="225">
        <f>G5-G6</f>
        <v>8068.4210526315801</v>
      </c>
      <c r="H7" s="225">
        <f t="shared" si="2"/>
        <v>8068.4210526315801</v>
      </c>
      <c r="I7" s="225">
        <f t="shared" si="2"/>
        <v>8068.4210526315801</v>
      </c>
      <c r="J7" s="225">
        <f t="shared" si="2"/>
        <v>8068.4210526315801</v>
      </c>
      <c r="K7" s="225">
        <f t="shared" si="2"/>
        <v>8068.4210526315801</v>
      </c>
      <c r="L7" s="225">
        <f t="shared" si="2"/>
        <v>8068.4210526315801</v>
      </c>
      <c r="M7" s="225">
        <f t="shared" si="2"/>
        <v>8068.4210526315801</v>
      </c>
      <c r="N7" s="225">
        <f t="shared" si="2"/>
        <v>8068.4210526315801</v>
      </c>
      <c r="O7" s="225">
        <f t="shared" si="2"/>
        <v>8068.4210526315801</v>
      </c>
      <c r="P7" s="225">
        <f t="shared" si="2"/>
        <v>8068.4210526315801</v>
      </c>
      <c r="Q7" s="225">
        <f t="shared" si="2"/>
        <v>8068.4210526315801</v>
      </c>
      <c r="R7" s="225">
        <f t="shared" si="2"/>
        <v>8068.4210526315801</v>
      </c>
      <c r="S7" s="225">
        <f t="shared" si="2"/>
        <v>8068.4210526315801</v>
      </c>
      <c r="T7" s="225">
        <f t="shared" si="2"/>
        <v>8068.4210526315801</v>
      </c>
      <c r="U7" s="225">
        <f t="shared" si="2"/>
        <v>8068.4210526315801</v>
      </c>
      <c r="V7" s="225">
        <f t="shared" si="2"/>
        <v>8068.4210526315801</v>
      </c>
      <c r="W7" s="225">
        <f t="shared" si="2"/>
        <v>8068.4210526315801</v>
      </c>
      <c r="X7" s="225">
        <f t="shared" si="2"/>
        <v>8068.4210526315801</v>
      </c>
      <c r="Y7" s="225">
        <f t="shared" si="2"/>
        <v>8068.4210526315801</v>
      </c>
      <c r="Z7" s="225">
        <f t="shared" si="2"/>
        <v>8068.4210526315801</v>
      </c>
      <c r="AA7" s="225">
        <f t="shared" si="2"/>
        <v>8068.4210526315801</v>
      </c>
      <c r="AB7" s="225">
        <f t="shared" si="2"/>
        <v>8068.4210526315801</v>
      </c>
      <c r="AC7" s="225">
        <f t="shared" si="2"/>
        <v>8068.4210526315801</v>
      </c>
      <c r="AD7" s="225">
        <f t="shared" si="2"/>
        <v>8068.4210526315801</v>
      </c>
      <c r="AE7" s="225">
        <f t="shared" si="2"/>
        <v>8068.4210526315801</v>
      </c>
      <c r="AF7" s="225">
        <f t="shared" si="2"/>
        <v>8068.4210526315801</v>
      </c>
      <c r="AG7" s="225">
        <f t="shared" si="2"/>
        <v>8068.4210526315801</v>
      </c>
    </row>
    <row r="8" spans="2:33" ht="12" thickTop="1" x14ac:dyDescent="0.2">
      <c r="B8" s="210" t="s">
        <v>251</v>
      </c>
      <c r="C8" s="229">
        <f t="shared" si="1"/>
        <v>17669.84210526316</v>
      </c>
      <c r="D8" s="229">
        <f>D7*Parametre!$C$88</f>
        <v>588.99473684210534</v>
      </c>
      <c r="E8" s="229">
        <f>E7*Parametre!$C$88</f>
        <v>588.99473684210534</v>
      </c>
      <c r="F8" s="229">
        <f>F7*Parametre!$C$88</f>
        <v>588.99473684210534</v>
      </c>
      <c r="G8" s="229">
        <f>G7*Parametre!$C$88</f>
        <v>588.99473684210534</v>
      </c>
      <c r="H8" s="229">
        <f>H7*Parametre!$C$88</f>
        <v>588.99473684210534</v>
      </c>
      <c r="I8" s="229">
        <f>I7*Parametre!$C$88</f>
        <v>588.99473684210534</v>
      </c>
      <c r="J8" s="229">
        <f>J7*Parametre!$C$88</f>
        <v>588.99473684210534</v>
      </c>
      <c r="K8" s="229">
        <f>K7*Parametre!$C$88</f>
        <v>588.99473684210534</v>
      </c>
      <c r="L8" s="229">
        <f>L7*Parametre!$C$88</f>
        <v>588.99473684210534</v>
      </c>
      <c r="M8" s="229">
        <f>M7*Parametre!$C$88</f>
        <v>588.99473684210534</v>
      </c>
      <c r="N8" s="229">
        <f>N7*Parametre!$C$88</f>
        <v>588.99473684210534</v>
      </c>
      <c r="O8" s="229">
        <f>O7*Parametre!$C$88</f>
        <v>588.99473684210534</v>
      </c>
      <c r="P8" s="229">
        <f>P7*Parametre!$C$88</f>
        <v>588.99473684210534</v>
      </c>
      <c r="Q8" s="229">
        <f>Q7*Parametre!$C$88</f>
        <v>588.99473684210534</v>
      </c>
      <c r="R8" s="229">
        <f>R7*Parametre!$C$88</f>
        <v>588.99473684210534</v>
      </c>
      <c r="S8" s="229">
        <f>S7*Parametre!$C$88</f>
        <v>588.99473684210534</v>
      </c>
      <c r="T8" s="229">
        <f>T7*Parametre!$C$88</f>
        <v>588.99473684210534</v>
      </c>
      <c r="U8" s="229">
        <f>U7*Parametre!$C$88</f>
        <v>588.99473684210534</v>
      </c>
      <c r="V8" s="229">
        <f>V7*Parametre!$C$88</f>
        <v>588.99473684210534</v>
      </c>
      <c r="W8" s="229">
        <f>W7*Parametre!$C$88</f>
        <v>588.99473684210534</v>
      </c>
      <c r="X8" s="229">
        <f>X7*Parametre!$C$88</f>
        <v>588.99473684210534</v>
      </c>
      <c r="Y8" s="229">
        <f>Y7*Parametre!$C$88</f>
        <v>588.99473684210534</v>
      </c>
      <c r="Z8" s="229">
        <f>Z7*Parametre!$C$88</f>
        <v>588.99473684210534</v>
      </c>
      <c r="AA8" s="229">
        <f>AA7*Parametre!$C$88</f>
        <v>588.99473684210534</v>
      </c>
      <c r="AB8" s="229">
        <f>AB7*Parametre!$C$88</f>
        <v>588.99473684210534</v>
      </c>
      <c r="AC8" s="229">
        <f>AC7*Parametre!$C$88</f>
        <v>588.99473684210534</v>
      </c>
      <c r="AD8" s="229">
        <f>AD7*Parametre!$C$88</f>
        <v>588.99473684210534</v>
      </c>
      <c r="AE8" s="229">
        <f>AE7*Parametre!$C$88</f>
        <v>588.99473684210534</v>
      </c>
      <c r="AF8" s="229">
        <f>AF7*Parametre!$C$88</f>
        <v>588.99473684210534</v>
      </c>
      <c r="AG8" s="229">
        <f>AG7*Parametre!$C$88</f>
        <v>588.99473684210534</v>
      </c>
    </row>
    <row r="9" spans="2:33" x14ac:dyDescent="0.2">
      <c r="B9" s="203" t="s">
        <v>174</v>
      </c>
      <c r="C9" s="221">
        <f t="shared" si="1"/>
        <v>59060.842105263131</v>
      </c>
      <c r="D9" s="221">
        <f>D7*Parametre!$D$88</f>
        <v>1968.6947368421056</v>
      </c>
      <c r="E9" s="221">
        <f>E7*Parametre!$D$88</f>
        <v>1968.6947368421056</v>
      </c>
      <c r="F9" s="221">
        <f>F7*Parametre!$D$88</f>
        <v>1968.6947368421056</v>
      </c>
      <c r="G9" s="221">
        <f>G7*Parametre!$D$88</f>
        <v>1968.6947368421056</v>
      </c>
      <c r="H9" s="221">
        <f>H7*Parametre!$D$88</f>
        <v>1968.6947368421056</v>
      </c>
      <c r="I9" s="221">
        <f>I7*Parametre!$D$88</f>
        <v>1968.6947368421056</v>
      </c>
      <c r="J9" s="221">
        <f>J7*Parametre!$D$88</f>
        <v>1968.6947368421056</v>
      </c>
      <c r="K9" s="221">
        <f>K7*Parametre!$D$88</f>
        <v>1968.6947368421056</v>
      </c>
      <c r="L9" s="221">
        <f>L7*Parametre!$D$88</f>
        <v>1968.6947368421056</v>
      </c>
      <c r="M9" s="221">
        <f>M7*Parametre!$D$88</f>
        <v>1968.6947368421056</v>
      </c>
      <c r="N9" s="221">
        <f>N7*Parametre!$D$88</f>
        <v>1968.6947368421056</v>
      </c>
      <c r="O9" s="221">
        <f>O7*Parametre!$D$88</f>
        <v>1968.6947368421056</v>
      </c>
      <c r="P9" s="221">
        <f>P7*Parametre!$D$88</f>
        <v>1968.6947368421056</v>
      </c>
      <c r="Q9" s="221">
        <f>Q7*Parametre!$D$88</f>
        <v>1968.6947368421056</v>
      </c>
      <c r="R9" s="221">
        <f>R7*Parametre!$D$88</f>
        <v>1968.6947368421056</v>
      </c>
      <c r="S9" s="221">
        <f>S7*Parametre!$D$88</f>
        <v>1968.6947368421056</v>
      </c>
      <c r="T9" s="221">
        <f>T7*Parametre!$D$88</f>
        <v>1968.6947368421056</v>
      </c>
      <c r="U9" s="221">
        <f>U7*Parametre!$D$88</f>
        <v>1968.6947368421056</v>
      </c>
      <c r="V9" s="221">
        <f>V7*Parametre!$D$88</f>
        <v>1968.6947368421056</v>
      </c>
      <c r="W9" s="221">
        <f>W7*Parametre!$D$88</f>
        <v>1968.6947368421056</v>
      </c>
      <c r="X9" s="221">
        <f>X7*Parametre!$D$88</f>
        <v>1968.6947368421056</v>
      </c>
      <c r="Y9" s="221">
        <f>Y7*Parametre!$D$88</f>
        <v>1968.6947368421056</v>
      </c>
      <c r="Z9" s="221">
        <f>Z7*Parametre!$D$88</f>
        <v>1968.6947368421056</v>
      </c>
      <c r="AA9" s="221">
        <f>AA7*Parametre!$D$88</f>
        <v>1968.6947368421056</v>
      </c>
      <c r="AB9" s="221">
        <f>AB7*Parametre!$D$88</f>
        <v>1968.6947368421056</v>
      </c>
      <c r="AC9" s="221">
        <f>AC7*Parametre!$D$88</f>
        <v>1968.6947368421056</v>
      </c>
      <c r="AD9" s="221">
        <f>AD7*Parametre!$D$88</f>
        <v>1968.6947368421056</v>
      </c>
      <c r="AE9" s="221">
        <f>AE7*Parametre!$D$88</f>
        <v>1968.6947368421056</v>
      </c>
      <c r="AF9" s="221">
        <f>AF7*Parametre!$D$88</f>
        <v>1968.6947368421056</v>
      </c>
      <c r="AG9" s="221">
        <f>AG7*Parametre!$D$88</f>
        <v>1968.6947368421056</v>
      </c>
    </row>
    <row r="10" spans="2:33" x14ac:dyDescent="0.2">
      <c r="B10" s="203" t="s">
        <v>175</v>
      </c>
      <c r="C10" s="221">
        <f t="shared" si="1"/>
        <v>165321.94736842104</v>
      </c>
      <c r="D10" s="221">
        <f>D7*Parametre!$E$88</f>
        <v>5510.7315789473696</v>
      </c>
      <c r="E10" s="221">
        <f>E7*Parametre!$E$88</f>
        <v>5510.7315789473696</v>
      </c>
      <c r="F10" s="221">
        <f>F7*Parametre!$E$88</f>
        <v>5510.7315789473696</v>
      </c>
      <c r="G10" s="221">
        <f>G7*Parametre!$E$88</f>
        <v>5510.7315789473696</v>
      </c>
      <c r="H10" s="221">
        <f>H7*Parametre!$E$88</f>
        <v>5510.7315789473696</v>
      </c>
      <c r="I10" s="221">
        <f>I7*Parametre!$E$88</f>
        <v>5510.7315789473696</v>
      </c>
      <c r="J10" s="221">
        <f>J7*Parametre!$E$88</f>
        <v>5510.7315789473696</v>
      </c>
      <c r="K10" s="221">
        <f>K7*Parametre!$E$88</f>
        <v>5510.7315789473696</v>
      </c>
      <c r="L10" s="221">
        <f>L7*Parametre!$E$88</f>
        <v>5510.7315789473696</v>
      </c>
      <c r="M10" s="221">
        <f>M7*Parametre!$E$88</f>
        <v>5510.7315789473696</v>
      </c>
      <c r="N10" s="221">
        <f>N7*Parametre!$E$88</f>
        <v>5510.7315789473696</v>
      </c>
      <c r="O10" s="221">
        <f>O7*Parametre!$E$88</f>
        <v>5510.7315789473696</v>
      </c>
      <c r="P10" s="221">
        <f>P7*Parametre!$E$88</f>
        <v>5510.7315789473696</v>
      </c>
      <c r="Q10" s="221">
        <f>Q7*Parametre!$E$88</f>
        <v>5510.7315789473696</v>
      </c>
      <c r="R10" s="221">
        <f>R7*Parametre!$E$88</f>
        <v>5510.7315789473696</v>
      </c>
      <c r="S10" s="221">
        <f>S7*Parametre!$E$88</f>
        <v>5510.7315789473696</v>
      </c>
      <c r="T10" s="221">
        <f>T7*Parametre!$E$88</f>
        <v>5510.7315789473696</v>
      </c>
      <c r="U10" s="221">
        <f>U7*Parametre!$E$88</f>
        <v>5510.7315789473696</v>
      </c>
      <c r="V10" s="221">
        <f>V7*Parametre!$E$88</f>
        <v>5510.7315789473696</v>
      </c>
      <c r="W10" s="221">
        <f>W7*Parametre!$E$88</f>
        <v>5510.7315789473696</v>
      </c>
      <c r="X10" s="221">
        <f>X7*Parametre!$E$88</f>
        <v>5510.7315789473696</v>
      </c>
      <c r="Y10" s="221">
        <f>Y7*Parametre!$E$88</f>
        <v>5510.7315789473696</v>
      </c>
      <c r="Z10" s="221">
        <f>Z7*Parametre!$E$88</f>
        <v>5510.7315789473696</v>
      </c>
      <c r="AA10" s="221">
        <f>AA7*Parametre!$E$88</f>
        <v>5510.7315789473696</v>
      </c>
      <c r="AB10" s="221">
        <f>AB7*Parametre!$E$88</f>
        <v>5510.7315789473696</v>
      </c>
      <c r="AC10" s="221">
        <f>AC7*Parametre!$E$88</f>
        <v>5510.7315789473696</v>
      </c>
      <c r="AD10" s="221">
        <f>AD7*Parametre!$E$88</f>
        <v>5510.7315789473696</v>
      </c>
      <c r="AE10" s="221">
        <f>AE7*Parametre!$E$88</f>
        <v>5510.7315789473696</v>
      </c>
      <c r="AF10" s="221">
        <f>AF7*Parametre!$E$88</f>
        <v>5510.7315789473696</v>
      </c>
      <c r="AG10" s="221">
        <f>AG7*Parametre!$E$88</f>
        <v>5510.7315789473696</v>
      </c>
    </row>
    <row r="12" spans="2:33" x14ac:dyDescent="0.2">
      <c r="B12" s="211" t="s">
        <v>364</v>
      </c>
    </row>
    <row r="13" spans="2:33" x14ac:dyDescent="0.2">
      <c r="B13" s="208" t="s">
        <v>251</v>
      </c>
      <c r="C13" s="221">
        <f>SUM(D13:AG13)</f>
        <v>329271.61768421059</v>
      </c>
      <c r="D13" s="221">
        <f>D8*HLOOKUP(D4,Parametre!$C$94:$AP$97,2,FALSE)</f>
        <v>9506.3750526315798</v>
      </c>
      <c r="E13" s="221">
        <f>E8*HLOOKUP(E4,Parametre!$C$94:$AP$97,2,FALSE)</f>
        <v>9671.2935789473704</v>
      </c>
      <c r="F13" s="221">
        <f>F8*HLOOKUP(F4,Parametre!$C$94:$AP$97,2,FALSE)</f>
        <v>9718.4131578947381</v>
      </c>
      <c r="G13" s="221">
        <f>G8*HLOOKUP(G4,Parametre!$C$94:$AP$97,2,FALSE)</f>
        <v>9836.2121052631592</v>
      </c>
      <c r="H13" s="221">
        <f>H8*HLOOKUP(H4,Parametre!$C$94:$AP$97,2,FALSE)</f>
        <v>9954.0110526315802</v>
      </c>
      <c r="I13" s="221">
        <f>I8*HLOOKUP(I4,Parametre!$C$94:$AP$97,2,FALSE)</f>
        <v>10071.810000000001</v>
      </c>
      <c r="J13" s="221">
        <f>J8*HLOOKUP(J4,Parametre!$C$94:$AP$97,2,FALSE)</f>
        <v>10189.608947368422</v>
      </c>
      <c r="K13" s="221">
        <f>K8*HLOOKUP(K4,Parametre!$C$94:$AP$97,2,FALSE)</f>
        <v>10313.297842105265</v>
      </c>
      <c r="L13" s="221">
        <f>L8*HLOOKUP(L4,Parametre!$C$94:$AP$97,2,FALSE)</f>
        <v>10436.986736842106</v>
      </c>
      <c r="M13" s="221">
        <f>M8*HLOOKUP(M4,Parametre!$C$94:$AP$97,2,FALSE)</f>
        <v>10525.335947368423</v>
      </c>
      <c r="N13" s="221">
        <f>N8*HLOOKUP(N4,Parametre!$C$94:$AP$97,2,FALSE)</f>
        <v>10613.685157894737</v>
      </c>
      <c r="O13" s="221">
        <f>O8*HLOOKUP(O4,Parametre!$C$94:$AP$97,2,FALSE)</f>
        <v>10702.034368421055</v>
      </c>
      <c r="P13" s="221">
        <f>P8*HLOOKUP(P4,Parametre!$C$94:$AP$97,2,FALSE)</f>
        <v>10790.383578947371</v>
      </c>
      <c r="Q13" s="221">
        <f>Q8*HLOOKUP(Q4,Parametre!$C$94:$AP$97,2,FALSE)</f>
        <v>10878.732789473685</v>
      </c>
      <c r="R13" s="221">
        <f>R8*HLOOKUP(R4,Parametre!$C$94:$AP$97,2,FALSE)</f>
        <v>10972.971947368422</v>
      </c>
      <c r="S13" s="221">
        <f>S8*HLOOKUP(S4,Parametre!$C$94:$AP$97,2,FALSE)</f>
        <v>11067.211105263159</v>
      </c>
      <c r="T13" s="221">
        <f>T8*HLOOKUP(T4,Parametre!$C$94:$AP$97,2,FALSE)</f>
        <v>11161.450263157896</v>
      </c>
      <c r="U13" s="221">
        <f>U8*HLOOKUP(U4,Parametre!$C$94:$AP$97,2,FALSE)</f>
        <v>11255.689421052633</v>
      </c>
      <c r="V13" s="221">
        <f>V8*HLOOKUP(V4,Parametre!$C$94:$AP$97,2,FALSE)</f>
        <v>11349.928578947369</v>
      </c>
      <c r="W13" s="221">
        <f>W8*HLOOKUP(W4,Parametre!$C$94:$AP$97,2,FALSE)</f>
        <v>11426.497894736844</v>
      </c>
      <c r="X13" s="221">
        <f>X8*HLOOKUP(X4,Parametre!$C$94:$AP$97,2,FALSE)</f>
        <v>11508.957157894738</v>
      </c>
      <c r="Y13" s="221">
        <f>Y8*HLOOKUP(Y4,Parametre!$C$94:$AP$97,2,FALSE)</f>
        <v>11591.416421052632</v>
      </c>
      <c r="Z13" s="221">
        <f>Z8*HLOOKUP(Z4,Parametre!$C$94:$AP$97,2,FALSE)</f>
        <v>11673.875684210529</v>
      </c>
      <c r="AA13" s="221">
        <f>AA8*HLOOKUP(AA4,Parametre!$C$94:$AP$97,2,FALSE)</f>
        <v>11756.334947368423</v>
      </c>
      <c r="AB13" s="221">
        <f>AB8*HLOOKUP(AB4,Parametre!$C$94:$AP$97,2,FALSE)</f>
        <v>11838.794210526317</v>
      </c>
      <c r="AC13" s="221">
        <f>AC8*HLOOKUP(AC4,Parametre!$C$94:$AP$97,2,FALSE)</f>
        <v>11921.253473684212</v>
      </c>
      <c r="AD13" s="221">
        <f>AD8*HLOOKUP(AD4,Parametre!$C$94:$AP$97,2,FALSE)</f>
        <v>12003.712736842106</v>
      </c>
      <c r="AE13" s="221">
        <f>AE8*HLOOKUP(AE4,Parametre!$C$94:$AP$97,2,FALSE)</f>
        <v>12086.172</v>
      </c>
      <c r="AF13" s="221">
        <f>AF8*HLOOKUP(AF4,Parametre!$C$94:$AP$97,2,FALSE)</f>
        <v>12168.631263157897</v>
      </c>
      <c r="AG13" s="221">
        <f>AG8*HLOOKUP(AG4,Parametre!$C$94:$AP$97,2,FALSE)</f>
        <v>12280.540263157896</v>
      </c>
    </row>
    <row r="14" spans="2:33" x14ac:dyDescent="0.2">
      <c r="B14" s="208" t="s">
        <v>174</v>
      </c>
      <c r="C14" s="221">
        <f>SUM(D14:AG14)</f>
        <v>498001.02063157904</v>
      </c>
      <c r="D14" s="221">
        <f>D9*HLOOKUP(D4,Parametre!$C$94:$AP$97,3,FALSE)</f>
        <v>14962.080000000002</v>
      </c>
      <c r="E14" s="221">
        <f>E9*HLOOKUP(E4,Parametre!$C$94:$AP$97,3,FALSE)</f>
        <v>15158.949473684213</v>
      </c>
      <c r="F14" s="221">
        <f>F9*HLOOKUP(F4,Parametre!$C$94:$AP$97,3,FALSE)</f>
        <v>15218.010315789477</v>
      </c>
      <c r="G14" s="221">
        <f>G9*HLOOKUP(G4,Parametre!$C$94:$AP$97,3,FALSE)</f>
        <v>15355.818947368423</v>
      </c>
      <c r="H14" s="221">
        <f>H9*HLOOKUP(H4,Parametre!$C$94:$AP$97,3,FALSE)</f>
        <v>15493.627578947371</v>
      </c>
      <c r="I14" s="221">
        <f>I9*HLOOKUP(I4,Parametre!$C$94:$AP$97,3,FALSE)</f>
        <v>15631.436210526319</v>
      </c>
      <c r="J14" s="221">
        <f>J9*HLOOKUP(J4,Parametre!$C$94:$AP$97,3,FALSE)</f>
        <v>15769.244842105265</v>
      </c>
      <c r="K14" s="221">
        <f>K9*HLOOKUP(K4,Parametre!$C$94:$AP$97,3,FALSE)</f>
        <v>15907.053473684213</v>
      </c>
      <c r="L14" s="221">
        <f>L9*HLOOKUP(L4,Parametre!$C$94:$AP$97,3,FALSE)</f>
        <v>16044.862105263161</v>
      </c>
      <c r="M14" s="221">
        <f>M9*HLOOKUP(M4,Parametre!$C$94:$AP$97,3,FALSE)</f>
        <v>16143.296842105265</v>
      </c>
      <c r="N14" s="221">
        <f>N9*HLOOKUP(N4,Parametre!$C$94:$AP$97,3,FALSE)</f>
        <v>16241.731578947371</v>
      </c>
      <c r="O14" s="221">
        <f>O9*HLOOKUP(O4,Parametre!$C$94:$AP$97,3,FALSE)</f>
        <v>16340.166315789478</v>
      </c>
      <c r="P14" s="221">
        <f>P9*HLOOKUP(P4,Parametre!$C$94:$AP$97,3,FALSE)</f>
        <v>16438.60105263158</v>
      </c>
      <c r="Q14" s="221">
        <f>Q9*HLOOKUP(Q4,Parametre!$C$94:$AP$97,3,FALSE)</f>
        <v>16537.035789473688</v>
      </c>
      <c r="R14" s="221">
        <f>R9*HLOOKUP(R4,Parametre!$C$94:$AP$97,3,FALSE)</f>
        <v>16635.470526315792</v>
      </c>
      <c r="S14" s="221">
        <f>S9*HLOOKUP(S4,Parametre!$C$94:$AP$97,3,FALSE)</f>
        <v>16733.905263157896</v>
      </c>
      <c r="T14" s="221">
        <f>T9*HLOOKUP(T4,Parametre!$C$94:$AP$97,3,FALSE)</f>
        <v>16832.340000000004</v>
      </c>
      <c r="U14" s="221">
        <f>U9*HLOOKUP(U4,Parametre!$C$94:$AP$97,3,FALSE)</f>
        <v>16930.774736842108</v>
      </c>
      <c r="V14" s="221">
        <f>V9*HLOOKUP(V4,Parametre!$C$94:$AP$97,3,FALSE)</f>
        <v>17029.209473684215</v>
      </c>
      <c r="W14" s="221">
        <f>W9*HLOOKUP(W4,Parametre!$C$94:$AP$97,3,FALSE)</f>
        <v>17107.957263157896</v>
      </c>
      <c r="X14" s="221">
        <f>X9*HLOOKUP(X4,Parametre!$C$94:$AP$97,3,FALSE)</f>
        <v>17186.705052631583</v>
      </c>
      <c r="Y14" s="221">
        <f>Y9*HLOOKUP(Y4,Parametre!$C$94:$AP$97,3,FALSE)</f>
        <v>17265.452842105264</v>
      </c>
      <c r="Z14" s="221">
        <f>Z9*HLOOKUP(Z4,Parametre!$C$94:$AP$97,3,FALSE)</f>
        <v>17344.200631578951</v>
      </c>
      <c r="AA14" s="221">
        <f>AA9*HLOOKUP(AA4,Parametre!$C$94:$AP$97,3,FALSE)</f>
        <v>17422.948421052635</v>
      </c>
      <c r="AB14" s="221">
        <f>AB9*HLOOKUP(AB4,Parametre!$C$94:$AP$97,3,FALSE)</f>
        <v>17501.696210526319</v>
      </c>
      <c r="AC14" s="221">
        <f>AC9*HLOOKUP(AC4,Parametre!$C$94:$AP$97,3,FALSE)</f>
        <v>17580.444000000003</v>
      </c>
      <c r="AD14" s="221">
        <f>AD9*HLOOKUP(AD4,Parametre!$C$94:$AP$97,3,FALSE)</f>
        <v>17659.191789473687</v>
      </c>
      <c r="AE14" s="221">
        <f>AE9*HLOOKUP(AE4,Parametre!$C$94:$AP$97,3,FALSE)</f>
        <v>17737.939578947371</v>
      </c>
      <c r="AF14" s="221">
        <f>AF9*HLOOKUP(AF4,Parametre!$C$94:$AP$97,3,FALSE)</f>
        <v>17836.374315789479</v>
      </c>
      <c r="AG14" s="221">
        <f>AG9*HLOOKUP(AG4,Parametre!$C$94:$AP$97,3,FALSE)</f>
        <v>17954.496000000003</v>
      </c>
    </row>
    <row r="15" spans="2:33" x14ac:dyDescent="0.2">
      <c r="B15" s="208" t="s">
        <v>175</v>
      </c>
      <c r="C15" s="230">
        <f>SUM(D15:AG15)</f>
        <v>901665.90094736859</v>
      </c>
      <c r="D15" s="221">
        <f>D10*HLOOKUP(D4,Parametre!$C$94:$AP$97,4,FALSE)</f>
        <v>27278.121315789482</v>
      </c>
      <c r="E15" s="221">
        <f>E10*HLOOKUP(E4,Parametre!$C$94:$AP$97,4,FALSE)</f>
        <v>27608.765210526319</v>
      </c>
      <c r="F15" s="221">
        <f>F10*HLOOKUP(F4,Parametre!$C$94:$AP$97,4,FALSE)</f>
        <v>27718.979842105269</v>
      </c>
      <c r="G15" s="221">
        <f>G10*HLOOKUP(G4,Parametre!$C$94:$AP$97,4,FALSE)</f>
        <v>27939.409105263167</v>
      </c>
      <c r="H15" s="221">
        <f>H10*HLOOKUP(H4,Parametre!$C$94:$AP$97,4,FALSE)</f>
        <v>28159.83836842106</v>
      </c>
      <c r="I15" s="221">
        <f>I10*HLOOKUP(I4,Parametre!$C$94:$AP$97,4,FALSE)</f>
        <v>28380.267631578954</v>
      </c>
      <c r="J15" s="221">
        <f>J10*HLOOKUP(J4,Parametre!$C$94:$AP$97,4,FALSE)</f>
        <v>28600.696894736851</v>
      </c>
      <c r="K15" s="221">
        <f>K10*HLOOKUP(K4,Parametre!$C$94:$AP$97,4,FALSE)</f>
        <v>28821.126157894745</v>
      </c>
      <c r="L15" s="221">
        <f>L10*HLOOKUP(L4,Parametre!$C$94:$AP$97,4,FALSE)</f>
        <v>29041.555421052635</v>
      </c>
      <c r="M15" s="221">
        <f>M10*HLOOKUP(M4,Parametre!$C$94:$AP$97,4,FALSE)</f>
        <v>29206.877368421057</v>
      </c>
      <c r="N15" s="221">
        <f>N10*HLOOKUP(N4,Parametre!$C$94:$AP$97,4,FALSE)</f>
        <v>29372.199315789479</v>
      </c>
      <c r="O15" s="221">
        <f>O10*HLOOKUP(O4,Parametre!$C$94:$AP$97,4,FALSE)</f>
        <v>29537.521263157902</v>
      </c>
      <c r="P15" s="221">
        <f>P10*HLOOKUP(P4,Parametre!$C$94:$AP$97,4,FALSE)</f>
        <v>29702.84321052632</v>
      </c>
      <c r="Q15" s="221">
        <f>Q10*HLOOKUP(Q4,Parametre!$C$94:$AP$97,4,FALSE)</f>
        <v>29868.165157894742</v>
      </c>
      <c r="R15" s="221">
        <f>R10*HLOOKUP(R4,Parametre!$C$94:$AP$97,4,FALSE)</f>
        <v>30033.487105263164</v>
      </c>
      <c r="S15" s="221">
        <f>S10*HLOOKUP(S4,Parametre!$C$94:$AP$97,4,FALSE)</f>
        <v>30198.809052631586</v>
      </c>
      <c r="T15" s="221">
        <f>T10*HLOOKUP(T4,Parametre!$C$94:$AP$97,4,FALSE)</f>
        <v>30364.131000000005</v>
      </c>
      <c r="U15" s="221">
        <f>U10*HLOOKUP(U4,Parametre!$C$94:$AP$97,4,FALSE)</f>
        <v>30529.452947368427</v>
      </c>
      <c r="V15" s="221">
        <f>V10*HLOOKUP(V4,Parametre!$C$94:$AP$97,4,FALSE)</f>
        <v>30694.774894736849</v>
      </c>
      <c r="W15" s="221">
        <f>W10*HLOOKUP(W4,Parametre!$C$94:$AP$97,4,FALSE)</f>
        <v>30860.096842105268</v>
      </c>
      <c r="X15" s="221">
        <f>X10*HLOOKUP(X4,Parametre!$C$94:$AP$97,4,FALSE)</f>
        <v>31025.41878947369</v>
      </c>
      <c r="Y15" s="221">
        <f>Y10*HLOOKUP(Y4,Parametre!$C$94:$AP$97,4,FALSE)</f>
        <v>31190.740736842112</v>
      </c>
      <c r="Z15" s="221">
        <f>Z10*HLOOKUP(Z4,Parametre!$C$94:$AP$97,4,FALSE)</f>
        <v>31356.062684210534</v>
      </c>
      <c r="AA15" s="221">
        <f>AA10*HLOOKUP(AA4,Parametre!$C$94:$AP$97,4,FALSE)</f>
        <v>31521.384631578952</v>
      </c>
      <c r="AB15" s="221">
        <f>AB10*HLOOKUP(AB4,Parametre!$C$94:$AP$97,4,FALSE)</f>
        <v>31686.706578947375</v>
      </c>
      <c r="AC15" s="221">
        <f>AC10*HLOOKUP(AC4,Parametre!$C$94:$AP$97,4,FALSE)</f>
        <v>31852.028526315797</v>
      </c>
      <c r="AD15" s="221">
        <f>AD10*HLOOKUP(AD4,Parametre!$C$94:$AP$97,4,FALSE)</f>
        <v>32017.350473684215</v>
      </c>
      <c r="AE15" s="221">
        <f>AE10*HLOOKUP(AE4,Parametre!$C$94:$AP$97,4,FALSE)</f>
        <v>32182.672421052637</v>
      </c>
      <c r="AF15" s="221">
        <f>AF10*HLOOKUP(AF4,Parametre!$C$94:$AP$97,4,FALSE)</f>
        <v>32347.994368421059</v>
      </c>
      <c r="AG15" s="221">
        <f>AG10*HLOOKUP(AG4,Parametre!$C$94:$AP$97,4,FALSE)</f>
        <v>32568.423631578957</v>
      </c>
    </row>
    <row r="16" spans="2:33" x14ac:dyDescent="0.2">
      <c r="B16" s="215" t="s">
        <v>9</v>
      </c>
      <c r="C16" s="222">
        <f>SUM(D16:AG16)</f>
        <v>1728938.5392631583</v>
      </c>
      <c r="D16" s="223">
        <f>SUM(D13:D15)</f>
        <v>51746.576368421061</v>
      </c>
      <c r="E16" s="222">
        <f t="shared" ref="E16:AG16" si="3">SUM(E13:E15)</f>
        <v>52439.008263157899</v>
      </c>
      <c r="F16" s="222">
        <f t="shared" si="3"/>
        <v>52655.403315789488</v>
      </c>
      <c r="G16" s="222">
        <f t="shared" si="3"/>
        <v>53131.440157894744</v>
      </c>
      <c r="H16" s="222">
        <f t="shared" si="3"/>
        <v>53607.477000000014</v>
      </c>
      <c r="I16" s="222">
        <f t="shared" si="3"/>
        <v>54083.513842105269</v>
      </c>
      <c r="J16" s="222">
        <f t="shared" si="3"/>
        <v>54559.550684210539</v>
      </c>
      <c r="K16" s="222">
        <f t="shared" si="3"/>
        <v>55041.477473684223</v>
      </c>
      <c r="L16" s="222">
        <f t="shared" si="3"/>
        <v>55523.404263157907</v>
      </c>
      <c r="M16" s="222">
        <f t="shared" si="3"/>
        <v>55875.510157894751</v>
      </c>
      <c r="N16" s="222">
        <f t="shared" si="3"/>
        <v>56227.616052631587</v>
      </c>
      <c r="O16" s="222">
        <f t="shared" si="3"/>
        <v>56579.721947368438</v>
      </c>
      <c r="P16" s="222">
        <f t="shared" si="3"/>
        <v>56931.827842105267</v>
      </c>
      <c r="Q16" s="222">
        <f t="shared" si="3"/>
        <v>57283.933736842111</v>
      </c>
      <c r="R16" s="222">
        <f t="shared" si="3"/>
        <v>57641.929578947376</v>
      </c>
      <c r="S16" s="222">
        <f t="shared" si="3"/>
        <v>57999.925421052641</v>
      </c>
      <c r="T16" s="222">
        <f t="shared" si="3"/>
        <v>58357.921263157899</v>
      </c>
      <c r="U16" s="222">
        <f t="shared" si="3"/>
        <v>58715.917105263172</v>
      </c>
      <c r="V16" s="222">
        <f t="shared" si="3"/>
        <v>59073.91294736843</v>
      </c>
      <c r="W16" s="222">
        <f t="shared" si="3"/>
        <v>59394.552000000011</v>
      </c>
      <c r="X16" s="222">
        <f t="shared" si="3"/>
        <v>59721.081000000013</v>
      </c>
      <c r="Y16" s="222">
        <f t="shared" si="3"/>
        <v>60047.610000000008</v>
      </c>
      <c r="Z16" s="222">
        <f t="shared" si="3"/>
        <v>60374.13900000001</v>
      </c>
      <c r="AA16" s="222">
        <f t="shared" si="3"/>
        <v>60700.668000000005</v>
      </c>
      <c r="AB16" s="222">
        <f t="shared" si="3"/>
        <v>61027.197000000015</v>
      </c>
      <c r="AC16" s="222">
        <f t="shared" si="3"/>
        <v>61353.72600000001</v>
      </c>
      <c r="AD16" s="222">
        <f t="shared" si="3"/>
        <v>61680.255000000005</v>
      </c>
      <c r="AE16" s="222">
        <f t="shared" si="3"/>
        <v>62006.784000000007</v>
      </c>
      <c r="AF16" s="222">
        <f t="shared" si="3"/>
        <v>62352.999947368437</v>
      </c>
      <c r="AG16" s="222">
        <f t="shared" si="3"/>
        <v>62803.45989473685</v>
      </c>
    </row>
    <row r="19" spans="2:33" x14ac:dyDescent="0.2">
      <c r="B19" s="203"/>
      <c r="C19" s="203"/>
      <c r="D19" s="203" t="s">
        <v>10</v>
      </c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</row>
    <row r="20" spans="2:33" x14ac:dyDescent="0.2">
      <c r="B20" s="205"/>
      <c r="C20" s="205"/>
      <c r="D20" s="203">
        <v>1</v>
      </c>
      <c r="E20" s="203">
        <v>2</v>
      </c>
      <c r="F20" s="203">
        <v>3</v>
      </c>
      <c r="G20" s="203">
        <v>4</v>
      </c>
      <c r="H20" s="203">
        <v>5</v>
      </c>
      <c r="I20" s="203">
        <v>6</v>
      </c>
      <c r="J20" s="203">
        <v>7</v>
      </c>
      <c r="K20" s="203">
        <v>8</v>
      </c>
      <c r="L20" s="203">
        <v>9</v>
      </c>
      <c r="M20" s="203">
        <v>10</v>
      </c>
      <c r="N20" s="203">
        <v>11</v>
      </c>
      <c r="O20" s="203">
        <v>12</v>
      </c>
      <c r="P20" s="203">
        <v>13</v>
      </c>
      <c r="Q20" s="203">
        <v>14</v>
      </c>
      <c r="R20" s="203">
        <v>15</v>
      </c>
      <c r="S20" s="203">
        <v>16</v>
      </c>
      <c r="T20" s="203">
        <v>17</v>
      </c>
      <c r="U20" s="203">
        <v>18</v>
      </c>
      <c r="V20" s="203">
        <v>19</v>
      </c>
      <c r="W20" s="203">
        <v>20</v>
      </c>
      <c r="X20" s="203">
        <v>21</v>
      </c>
      <c r="Y20" s="203">
        <v>22</v>
      </c>
      <c r="Z20" s="203">
        <v>23</v>
      </c>
      <c r="AA20" s="203">
        <v>24</v>
      </c>
      <c r="AB20" s="203">
        <v>25</v>
      </c>
      <c r="AC20" s="203">
        <v>26</v>
      </c>
      <c r="AD20" s="203">
        <v>27</v>
      </c>
      <c r="AE20" s="203">
        <v>28</v>
      </c>
      <c r="AF20" s="203">
        <v>29</v>
      </c>
      <c r="AG20" s="203">
        <v>30</v>
      </c>
    </row>
    <row r="21" spans="2:33" x14ac:dyDescent="0.2">
      <c r="B21" s="206" t="s">
        <v>362</v>
      </c>
      <c r="C21" s="206" t="s">
        <v>9</v>
      </c>
      <c r="D21" s="207">
        <f>D4</f>
        <v>2022</v>
      </c>
      <c r="E21" s="207">
        <f>E4</f>
        <v>2023</v>
      </c>
      <c r="F21" s="207">
        <f>F4</f>
        <v>2024</v>
      </c>
      <c r="G21" s="207">
        <f t="shared" ref="G21:AG21" si="4">G4</f>
        <v>2025</v>
      </c>
      <c r="H21" s="207">
        <f t="shared" si="4"/>
        <v>2026</v>
      </c>
      <c r="I21" s="207">
        <f t="shared" si="4"/>
        <v>2027</v>
      </c>
      <c r="J21" s="207">
        <f t="shared" si="4"/>
        <v>2028</v>
      </c>
      <c r="K21" s="207">
        <f t="shared" si="4"/>
        <v>2029</v>
      </c>
      <c r="L21" s="207">
        <f t="shared" si="4"/>
        <v>2030</v>
      </c>
      <c r="M21" s="207">
        <f t="shared" si="4"/>
        <v>2031</v>
      </c>
      <c r="N21" s="207">
        <f t="shared" si="4"/>
        <v>2032</v>
      </c>
      <c r="O21" s="207">
        <f t="shared" si="4"/>
        <v>2033</v>
      </c>
      <c r="P21" s="207">
        <f t="shared" si="4"/>
        <v>2034</v>
      </c>
      <c r="Q21" s="207">
        <f t="shared" si="4"/>
        <v>2035</v>
      </c>
      <c r="R21" s="207">
        <f t="shared" si="4"/>
        <v>2036</v>
      </c>
      <c r="S21" s="207">
        <f t="shared" si="4"/>
        <v>2037</v>
      </c>
      <c r="T21" s="207">
        <f t="shared" si="4"/>
        <v>2038</v>
      </c>
      <c r="U21" s="207">
        <f t="shared" si="4"/>
        <v>2039</v>
      </c>
      <c r="V21" s="207">
        <f t="shared" si="4"/>
        <v>2040</v>
      </c>
      <c r="W21" s="207">
        <f t="shared" si="4"/>
        <v>2041</v>
      </c>
      <c r="X21" s="207">
        <f t="shared" si="4"/>
        <v>2042</v>
      </c>
      <c r="Y21" s="207">
        <f t="shared" si="4"/>
        <v>2043</v>
      </c>
      <c r="Z21" s="207">
        <f t="shared" si="4"/>
        <v>2044</v>
      </c>
      <c r="AA21" s="207">
        <f t="shared" si="4"/>
        <v>2045</v>
      </c>
      <c r="AB21" s="207">
        <f t="shared" si="4"/>
        <v>2046</v>
      </c>
      <c r="AC21" s="207">
        <f t="shared" si="4"/>
        <v>2047</v>
      </c>
      <c r="AD21" s="207">
        <f t="shared" si="4"/>
        <v>2048</v>
      </c>
      <c r="AE21" s="207">
        <f t="shared" si="4"/>
        <v>2049</v>
      </c>
      <c r="AF21" s="207">
        <f t="shared" si="4"/>
        <v>2050</v>
      </c>
      <c r="AG21" s="207">
        <f t="shared" si="4"/>
        <v>2051</v>
      </c>
    </row>
    <row r="22" spans="2:33" x14ac:dyDescent="0.2">
      <c r="B22" s="203" t="s">
        <v>29</v>
      </c>
      <c r="C22" s="221">
        <f t="shared" ref="C22:C27" si="5">SUM(D22:AG22)</f>
        <v>0</v>
      </c>
      <c r="D22" s="231">
        <f>'Rýchlosti 0'!E112*Parametre!$C$84</f>
        <v>0</v>
      </c>
      <c r="E22" s="231">
        <f>'Rýchlosti 0'!F112*Parametre!$C$84</f>
        <v>0</v>
      </c>
      <c r="F22" s="231">
        <f>'Rýchlosti 0'!G112*Parametre!$C$84</f>
        <v>0</v>
      </c>
      <c r="G22" s="231">
        <f>'Rýchlosti 0'!H112*Parametre!$C$84</f>
        <v>0</v>
      </c>
      <c r="H22" s="231">
        <f>'Rýchlosti 0'!I112*Parametre!$C$84</f>
        <v>0</v>
      </c>
      <c r="I22" s="231">
        <f>'Rýchlosti 0'!J112*Parametre!$C$84</f>
        <v>0</v>
      </c>
      <c r="J22" s="231">
        <f>'Rýchlosti 0'!K112*Parametre!$C$84</f>
        <v>0</v>
      </c>
      <c r="K22" s="231">
        <f>'Rýchlosti 0'!L112*Parametre!$C$84</f>
        <v>0</v>
      </c>
      <c r="L22" s="231">
        <f>'Rýchlosti 0'!M112*Parametre!$C$84</f>
        <v>0</v>
      </c>
      <c r="M22" s="231">
        <f>'Rýchlosti 0'!N112*Parametre!$C$84</f>
        <v>0</v>
      </c>
      <c r="N22" s="231">
        <f>'Rýchlosti 0'!O112*Parametre!$C$84</f>
        <v>0</v>
      </c>
      <c r="O22" s="231">
        <f>'Rýchlosti 0'!P112*Parametre!$C$84</f>
        <v>0</v>
      </c>
      <c r="P22" s="231">
        <f>'Rýchlosti 0'!Q112*Parametre!$C$84</f>
        <v>0</v>
      </c>
      <c r="Q22" s="231">
        <f>'Rýchlosti 0'!R112*Parametre!$C$84</f>
        <v>0</v>
      </c>
      <c r="R22" s="231">
        <f>'Rýchlosti 0'!S112*Parametre!$C$84</f>
        <v>0</v>
      </c>
      <c r="S22" s="231">
        <f>'Rýchlosti 0'!T112*Parametre!$C$84</f>
        <v>0</v>
      </c>
      <c r="T22" s="231">
        <f>'Rýchlosti 0'!U112*Parametre!$C$84</f>
        <v>0</v>
      </c>
      <c r="U22" s="231">
        <f>'Rýchlosti 0'!V112*Parametre!$C$84</f>
        <v>0</v>
      </c>
      <c r="V22" s="231">
        <f>'Rýchlosti 0'!W112*Parametre!$C$84</f>
        <v>0</v>
      </c>
      <c r="W22" s="231">
        <f>'Rýchlosti 0'!X112*Parametre!$C$84</f>
        <v>0</v>
      </c>
      <c r="X22" s="231">
        <f>'Rýchlosti 0'!Y112*Parametre!$C$84</f>
        <v>0</v>
      </c>
      <c r="Y22" s="231">
        <f>'Rýchlosti 0'!Z112*Parametre!$C$84</f>
        <v>0</v>
      </c>
      <c r="Z22" s="231">
        <f>'Rýchlosti 0'!AA112*Parametre!$C$84</f>
        <v>0</v>
      </c>
      <c r="AA22" s="231">
        <f>'Rýchlosti 0'!AB112*Parametre!$C$84</f>
        <v>0</v>
      </c>
      <c r="AB22" s="231">
        <f>'Rýchlosti 0'!AC112*Parametre!$C$84</f>
        <v>0</v>
      </c>
      <c r="AC22" s="231">
        <f>'Rýchlosti 0'!AD112*Parametre!$C$84</f>
        <v>0</v>
      </c>
      <c r="AD22" s="231">
        <f>'Rýchlosti 0'!AE112*Parametre!$C$84</f>
        <v>0</v>
      </c>
      <c r="AE22" s="231">
        <f>'Rýchlosti 0'!AF112*Parametre!$C$84</f>
        <v>0</v>
      </c>
      <c r="AF22" s="231">
        <f>'Rýchlosti 0'!AG112*Parametre!$C$84</f>
        <v>0</v>
      </c>
      <c r="AG22" s="231">
        <f>'Rýchlosti 0'!AH112*Parametre!$C$84</f>
        <v>0</v>
      </c>
    </row>
    <row r="23" spans="2:33" x14ac:dyDescent="0.2">
      <c r="B23" s="203" t="s">
        <v>30</v>
      </c>
      <c r="C23" s="221">
        <f t="shared" si="5"/>
        <v>0</v>
      </c>
      <c r="D23" s="231">
        <f>'Rýchlosti 1'!E112*Parametre!$C$84</f>
        <v>0</v>
      </c>
      <c r="E23" s="231">
        <f>'Rýchlosti 1'!F112*Parametre!$C$84</f>
        <v>0</v>
      </c>
      <c r="F23" s="231">
        <f>'Rýchlosti 1'!G112*Parametre!$C$84</f>
        <v>0</v>
      </c>
      <c r="G23" s="231">
        <f>'Rýchlosti 1'!H112*Parametre!$C$84</f>
        <v>0</v>
      </c>
      <c r="H23" s="231">
        <f>'Rýchlosti 1'!I112*Parametre!$C$84</f>
        <v>0</v>
      </c>
      <c r="I23" s="231">
        <f>'Rýchlosti 1'!J112*Parametre!$C$84</f>
        <v>0</v>
      </c>
      <c r="J23" s="231">
        <f>'Rýchlosti 1'!K112*Parametre!$C$84</f>
        <v>0</v>
      </c>
      <c r="K23" s="231">
        <f>'Rýchlosti 1'!L112*Parametre!$C$84</f>
        <v>0</v>
      </c>
      <c r="L23" s="231">
        <f>'Rýchlosti 1'!M112*Parametre!$C$84</f>
        <v>0</v>
      </c>
      <c r="M23" s="231">
        <f>'Rýchlosti 1'!N112*Parametre!$C$84</f>
        <v>0</v>
      </c>
      <c r="N23" s="231">
        <f>'Rýchlosti 1'!O112*Parametre!$C$84</f>
        <v>0</v>
      </c>
      <c r="O23" s="231">
        <f>'Rýchlosti 1'!P112*Parametre!$C$84</f>
        <v>0</v>
      </c>
      <c r="P23" s="231">
        <f>'Rýchlosti 1'!Q112*Parametre!$C$84</f>
        <v>0</v>
      </c>
      <c r="Q23" s="231">
        <f>'Rýchlosti 1'!R112*Parametre!$C$84</f>
        <v>0</v>
      </c>
      <c r="R23" s="231">
        <f>'Rýchlosti 1'!S112*Parametre!$C$84</f>
        <v>0</v>
      </c>
      <c r="S23" s="231">
        <f>'Rýchlosti 1'!T112*Parametre!$C$84</f>
        <v>0</v>
      </c>
      <c r="T23" s="231">
        <f>'Rýchlosti 1'!U112*Parametre!$C$84</f>
        <v>0</v>
      </c>
      <c r="U23" s="231">
        <f>'Rýchlosti 1'!V112*Parametre!$C$84</f>
        <v>0</v>
      </c>
      <c r="V23" s="231">
        <f>'Rýchlosti 1'!W112*Parametre!$C$84</f>
        <v>0</v>
      </c>
      <c r="W23" s="231">
        <f>'Rýchlosti 1'!X112*Parametre!$C$84</f>
        <v>0</v>
      </c>
      <c r="X23" s="231">
        <f>'Rýchlosti 1'!Y112*Parametre!$C$84</f>
        <v>0</v>
      </c>
      <c r="Y23" s="231">
        <f>'Rýchlosti 1'!Z112*Parametre!$C$84</f>
        <v>0</v>
      </c>
      <c r="Z23" s="231">
        <f>'Rýchlosti 1'!AA112*Parametre!$C$84</f>
        <v>0</v>
      </c>
      <c r="AA23" s="231">
        <f>'Rýchlosti 1'!AB112*Parametre!$C$84</f>
        <v>0</v>
      </c>
      <c r="AB23" s="231">
        <f>'Rýchlosti 1'!AC112*Parametre!$C$84</f>
        <v>0</v>
      </c>
      <c r="AC23" s="231">
        <f>'Rýchlosti 1'!AD112*Parametre!$C$84</f>
        <v>0</v>
      </c>
      <c r="AD23" s="231">
        <f>'Rýchlosti 1'!AE112*Parametre!$C$84</f>
        <v>0</v>
      </c>
      <c r="AE23" s="231">
        <f>'Rýchlosti 1'!AF112*Parametre!$C$84</f>
        <v>0</v>
      </c>
      <c r="AF23" s="231">
        <f>'Rýchlosti 1'!AG112*Parametre!$C$84</f>
        <v>0</v>
      </c>
      <c r="AG23" s="231">
        <f>'Rýchlosti 1'!AH112*Parametre!$C$84</f>
        <v>0</v>
      </c>
    </row>
    <row r="24" spans="2:33" ht="12" thickBot="1" x14ac:dyDescent="0.25">
      <c r="B24" s="209" t="s">
        <v>363</v>
      </c>
      <c r="C24" s="225">
        <f t="shared" si="5"/>
        <v>0</v>
      </c>
      <c r="D24" s="225">
        <f>D22-D23</f>
        <v>0</v>
      </c>
      <c r="E24" s="225">
        <f t="shared" ref="E24:AG24" si="6">E22-E23</f>
        <v>0</v>
      </c>
      <c r="F24" s="225">
        <f t="shared" si="6"/>
        <v>0</v>
      </c>
      <c r="G24" s="225">
        <f t="shared" si="6"/>
        <v>0</v>
      </c>
      <c r="H24" s="225">
        <f t="shared" si="6"/>
        <v>0</v>
      </c>
      <c r="I24" s="225">
        <f t="shared" si="6"/>
        <v>0</v>
      </c>
      <c r="J24" s="225">
        <f t="shared" si="6"/>
        <v>0</v>
      </c>
      <c r="K24" s="225">
        <f t="shared" si="6"/>
        <v>0</v>
      </c>
      <c r="L24" s="225">
        <f t="shared" si="6"/>
        <v>0</v>
      </c>
      <c r="M24" s="225">
        <f t="shared" si="6"/>
        <v>0</v>
      </c>
      <c r="N24" s="225">
        <f t="shared" si="6"/>
        <v>0</v>
      </c>
      <c r="O24" s="225">
        <f t="shared" si="6"/>
        <v>0</v>
      </c>
      <c r="P24" s="225">
        <f t="shared" si="6"/>
        <v>0</v>
      </c>
      <c r="Q24" s="225">
        <f t="shared" si="6"/>
        <v>0</v>
      </c>
      <c r="R24" s="225">
        <f t="shared" si="6"/>
        <v>0</v>
      </c>
      <c r="S24" s="225">
        <f t="shared" si="6"/>
        <v>0</v>
      </c>
      <c r="T24" s="225">
        <f t="shared" si="6"/>
        <v>0</v>
      </c>
      <c r="U24" s="225">
        <f t="shared" si="6"/>
        <v>0</v>
      </c>
      <c r="V24" s="225">
        <f t="shared" si="6"/>
        <v>0</v>
      </c>
      <c r="W24" s="225">
        <f t="shared" si="6"/>
        <v>0</v>
      </c>
      <c r="X24" s="225">
        <f t="shared" si="6"/>
        <v>0</v>
      </c>
      <c r="Y24" s="225">
        <f t="shared" si="6"/>
        <v>0</v>
      </c>
      <c r="Z24" s="225">
        <f t="shared" si="6"/>
        <v>0</v>
      </c>
      <c r="AA24" s="225">
        <f t="shared" si="6"/>
        <v>0</v>
      </c>
      <c r="AB24" s="225">
        <f t="shared" si="6"/>
        <v>0</v>
      </c>
      <c r="AC24" s="225">
        <f t="shared" si="6"/>
        <v>0</v>
      </c>
      <c r="AD24" s="225">
        <f t="shared" si="6"/>
        <v>0</v>
      </c>
      <c r="AE24" s="225">
        <f t="shared" si="6"/>
        <v>0</v>
      </c>
      <c r="AF24" s="225">
        <f t="shared" si="6"/>
        <v>0</v>
      </c>
      <c r="AG24" s="225">
        <f t="shared" si="6"/>
        <v>0</v>
      </c>
    </row>
    <row r="25" spans="2:33" ht="12" thickTop="1" x14ac:dyDescent="0.2">
      <c r="B25" s="210" t="s">
        <v>251</v>
      </c>
      <c r="C25" s="229">
        <f t="shared" si="5"/>
        <v>0</v>
      </c>
      <c r="D25" s="229">
        <f>D24*Parametre!$C$89</f>
        <v>0</v>
      </c>
      <c r="E25" s="229">
        <f>E24*Parametre!$C$89</f>
        <v>0</v>
      </c>
      <c r="F25" s="229">
        <f>F24*Parametre!$C$89</f>
        <v>0</v>
      </c>
      <c r="G25" s="229">
        <f>G24*Parametre!$C$89</f>
        <v>0</v>
      </c>
      <c r="H25" s="229">
        <f>H24*Parametre!$C$89</f>
        <v>0</v>
      </c>
      <c r="I25" s="229">
        <f>I24*Parametre!$C$89</f>
        <v>0</v>
      </c>
      <c r="J25" s="229">
        <f>J24*Parametre!$C$89</f>
        <v>0</v>
      </c>
      <c r="K25" s="229">
        <f>K24*Parametre!$C$89</f>
        <v>0</v>
      </c>
      <c r="L25" s="229">
        <f>L24*Parametre!$C$89</f>
        <v>0</v>
      </c>
      <c r="M25" s="229">
        <f>M24*Parametre!$C$89</f>
        <v>0</v>
      </c>
      <c r="N25" s="229">
        <f>N24*Parametre!$C$89</f>
        <v>0</v>
      </c>
      <c r="O25" s="229">
        <f>O24*Parametre!$C$89</f>
        <v>0</v>
      </c>
      <c r="P25" s="229">
        <f>P24*Parametre!$C$89</f>
        <v>0</v>
      </c>
      <c r="Q25" s="229">
        <f>Q24*Parametre!$C$89</f>
        <v>0</v>
      </c>
      <c r="R25" s="229">
        <f>R24*Parametre!$C$89</f>
        <v>0</v>
      </c>
      <c r="S25" s="229">
        <f>S24*Parametre!$C$89</f>
        <v>0</v>
      </c>
      <c r="T25" s="229">
        <f>T24*Parametre!$C$89</f>
        <v>0</v>
      </c>
      <c r="U25" s="229">
        <f>U24*Parametre!$C$89</f>
        <v>0</v>
      </c>
      <c r="V25" s="229">
        <f>V24*Parametre!$C$89</f>
        <v>0</v>
      </c>
      <c r="W25" s="229">
        <f>W24*Parametre!$C$89</f>
        <v>0</v>
      </c>
      <c r="X25" s="229">
        <f>X24*Parametre!$C$89</f>
        <v>0</v>
      </c>
      <c r="Y25" s="229">
        <f>Y24*Parametre!$C$89</f>
        <v>0</v>
      </c>
      <c r="Z25" s="229">
        <f>Z24*Parametre!$C$89</f>
        <v>0</v>
      </c>
      <c r="AA25" s="229">
        <f>AA24*Parametre!$C$89</f>
        <v>0</v>
      </c>
      <c r="AB25" s="229">
        <f>AB24*Parametre!$C$89</f>
        <v>0</v>
      </c>
      <c r="AC25" s="229">
        <f>AC24*Parametre!$C$89</f>
        <v>0</v>
      </c>
      <c r="AD25" s="229">
        <f>AD24*Parametre!$C$89</f>
        <v>0</v>
      </c>
      <c r="AE25" s="229">
        <f>AE24*Parametre!$C$89</f>
        <v>0</v>
      </c>
      <c r="AF25" s="229">
        <f>AF24*Parametre!$C$89</f>
        <v>0</v>
      </c>
      <c r="AG25" s="229">
        <f>AG24*Parametre!$C$89</f>
        <v>0</v>
      </c>
    </row>
    <row r="26" spans="2:33" x14ac:dyDescent="0.2">
      <c r="B26" s="203" t="s">
        <v>174</v>
      </c>
      <c r="C26" s="229">
        <f t="shared" si="5"/>
        <v>0</v>
      </c>
      <c r="D26" s="221">
        <f>D24*Parametre!$D$89</f>
        <v>0</v>
      </c>
      <c r="E26" s="221">
        <f>E24*Parametre!$D$89</f>
        <v>0</v>
      </c>
      <c r="F26" s="221">
        <f>F24*Parametre!$D$89</f>
        <v>0</v>
      </c>
      <c r="G26" s="221">
        <f>G24*Parametre!$D$89</f>
        <v>0</v>
      </c>
      <c r="H26" s="221">
        <f>H24*Parametre!$D$89</f>
        <v>0</v>
      </c>
      <c r="I26" s="221">
        <f>I24*Parametre!$D$89</f>
        <v>0</v>
      </c>
      <c r="J26" s="221">
        <f>J24*Parametre!$D$89</f>
        <v>0</v>
      </c>
      <c r="K26" s="221">
        <f>K24*Parametre!$D$89</f>
        <v>0</v>
      </c>
      <c r="L26" s="221">
        <f>L24*Parametre!$D$89</f>
        <v>0</v>
      </c>
      <c r="M26" s="221">
        <f>M24*Parametre!$D$89</f>
        <v>0</v>
      </c>
      <c r="N26" s="221">
        <f>N24*Parametre!$D$89</f>
        <v>0</v>
      </c>
      <c r="O26" s="221">
        <f>O24*Parametre!$D$89</f>
        <v>0</v>
      </c>
      <c r="P26" s="221">
        <f>P24*Parametre!$D$89</f>
        <v>0</v>
      </c>
      <c r="Q26" s="221">
        <f>Q24*Parametre!$D$89</f>
        <v>0</v>
      </c>
      <c r="R26" s="221">
        <f>R24*Parametre!$D$89</f>
        <v>0</v>
      </c>
      <c r="S26" s="221">
        <f>S24*Parametre!$D$89</f>
        <v>0</v>
      </c>
      <c r="T26" s="221">
        <f>T24*Parametre!$D$89</f>
        <v>0</v>
      </c>
      <c r="U26" s="221">
        <f>U24*Parametre!$D$89</f>
        <v>0</v>
      </c>
      <c r="V26" s="221">
        <f>V24*Parametre!$D$89</f>
        <v>0</v>
      </c>
      <c r="W26" s="221">
        <f>W24*Parametre!$D$89</f>
        <v>0</v>
      </c>
      <c r="X26" s="221">
        <f>X24*Parametre!$D$89</f>
        <v>0</v>
      </c>
      <c r="Y26" s="221">
        <f>Y24*Parametre!$D$89</f>
        <v>0</v>
      </c>
      <c r="Z26" s="221">
        <f>Z24*Parametre!$D$89</f>
        <v>0</v>
      </c>
      <c r="AA26" s="221">
        <f>AA24*Parametre!$D$89</f>
        <v>0</v>
      </c>
      <c r="AB26" s="221">
        <f>AB24*Parametre!$D$89</f>
        <v>0</v>
      </c>
      <c r="AC26" s="221">
        <f>AC24*Parametre!$D$89</f>
        <v>0</v>
      </c>
      <c r="AD26" s="221">
        <f>AD24*Parametre!$D$89</f>
        <v>0</v>
      </c>
      <c r="AE26" s="221">
        <f>AE24*Parametre!$D$89</f>
        <v>0</v>
      </c>
      <c r="AF26" s="221">
        <f>AF24*Parametre!$D$89</f>
        <v>0</v>
      </c>
      <c r="AG26" s="221">
        <f>AG24*Parametre!$D$89</f>
        <v>0</v>
      </c>
    </row>
    <row r="27" spans="2:33" x14ac:dyDescent="0.2">
      <c r="B27" s="203" t="s">
        <v>175</v>
      </c>
      <c r="C27" s="229">
        <f t="shared" si="5"/>
        <v>0</v>
      </c>
      <c r="D27" s="221">
        <f>D24*Parametre!$E$89</f>
        <v>0</v>
      </c>
      <c r="E27" s="221">
        <f>E24*Parametre!$E$89</f>
        <v>0</v>
      </c>
      <c r="F27" s="221">
        <f>F24*Parametre!$E$89</f>
        <v>0</v>
      </c>
      <c r="G27" s="221">
        <f>G24*Parametre!$E$89</f>
        <v>0</v>
      </c>
      <c r="H27" s="221">
        <f>H24*Parametre!$E$89</f>
        <v>0</v>
      </c>
      <c r="I27" s="221">
        <f>I24*Parametre!$E$89</f>
        <v>0</v>
      </c>
      <c r="J27" s="221">
        <f>J24*Parametre!$E$89</f>
        <v>0</v>
      </c>
      <c r="K27" s="221">
        <f>K24*Parametre!$E$89</f>
        <v>0</v>
      </c>
      <c r="L27" s="221">
        <f>L24*Parametre!$E$89</f>
        <v>0</v>
      </c>
      <c r="M27" s="221">
        <f>M24*Parametre!$E$89</f>
        <v>0</v>
      </c>
      <c r="N27" s="221">
        <f>N24*Parametre!$E$89</f>
        <v>0</v>
      </c>
      <c r="O27" s="221">
        <f>O24*Parametre!$E$89</f>
        <v>0</v>
      </c>
      <c r="P27" s="221">
        <f>P24*Parametre!$E$89</f>
        <v>0</v>
      </c>
      <c r="Q27" s="221">
        <f>Q24*Parametre!$E$89</f>
        <v>0</v>
      </c>
      <c r="R27" s="221">
        <f>R24*Parametre!$E$89</f>
        <v>0</v>
      </c>
      <c r="S27" s="221">
        <f>S24*Parametre!$E$89</f>
        <v>0</v>
      </c>
      <c r="T27" s="221">
        <f>T24*Parametre!$E$89</f>
        <v>0</v>
      </c>
      <c r="U27" s="221">
        <f>U24*Parametre!$E$89</f>
        <v>0</v>
      </c>
      <c r="V27" s="221">
        <f>V24*Parametre!$E$89</f>
        <v>0</v>
      </c>
      <c r="W27" s="221">
        <f>W24*Parametre!$E$89</f>
        <v>0</v>
      </c>
      <c r="X27" s="221">
        <f>X24*Parametre!$E$89</f>
        <v>0</v>
      </c>
      <c r="Y27" s="221">
        <f>Y24*Parametre!$E$89</f>
        <v>0</v>
      </c>
      <c r="Z27" s="221">
        <f>Z24*Parametre!$E$89</f>
        <v>0</v>
      </c>
      <c r="AA27" s="221">
        <f>AA24*Parametre!$E$89</f>
        <v>0</v>
      </c>
      <c r="AB27" s="221">
        <f>AB24*Parametre!$E$89</f>
        <v>0</v>
      </c>
      <c r="AC27" s="221">
        <f>AC24*Parametre!$E$89</f>
        <v>0</v>
      </c>
      <c r="AD27" s="221">
        <f>AD24*Parametre!$E$89</f>
        <v>0</v>
      </c>
      <c r="AE27" s="221">
        <f>AE24*Parametre!$E$89</f>
        <v>0</v>
      </c>
      <c r="AF27" s="221">
        <f>AF24*Parametre!$E$89</f>
        <v>0</v>
      </c>
      <c r="AG27" s="221">
        <f>AG24*Parametre!$E$89</f>
        <v>0</v>
      </c>
    </row>
    <row r="28" spans="2:33" x14ac:dyDescent="0.2"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</row>
    <row r="29" spans="2:33" x14ac:dyDescent="0.2">
      <c r="B29" s="211" t="s">
        <v>364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</row>
    <row r="30" spans="2:33" x14ac:dyDescent="0.2">
      <c r="B30" s="208" t="s">
        <v>251</v>
      </c>
      <c r="C30" s="221">
        <f>SUM(D30:AG30)</f>
        <v>0</v>
      </c>
      <c r="D30" s="221">
        <f>D25*HLOOKUP(D21,Parametre!$C$94:$AP$97,2,FALSE)</f>
        <v>0</v>
      </c>
      <c r="E30" s="221">
        <f>E25*HLOOKUP(E21,Parametre!$C$94:$AP$97,2,FALSE)</f>
        <v>0</v>
      </c>
      <c r="F30" s="221">
        <f>F25*HLOOKUP(F21,Parametre!$C$94:$AP$97,2,FALSE)</f>
        <v>0</v>
      </c>
      <c r="G30" s="221">
        <f>G25*HLOOKUP(G21,Parametre!$C$94:$AP$97,2,FALSE)</f>
        <v>0</v>
      </c>
      <c r="H30" s="221">
        <f>H25*HLOOKUP(H21,Parametre!$C$94:$AP$97,2,FALSE)</f>
        <v>0</v>
      </c>
      <c r="I30" s="221">
        <f>I25*HLOOKUP(I21,Parametre!$C$94:$AP$97,2,FALSE)</f>
        <v>0</v>
      </c>
      <c r="J30" s="221">
        <f>J25*HLOOKUP(J21,Parametre!$C$94:$AP$97,2,FALSE)</f>
        <v>0</v>
      </c>
      <c r="K30" s="221">
        <f>K25*HLOOKUP(K21,Parametre!$C$94:$AP$97,2,FALSE)</f>
        <v>0</v>
      </c>
      <c r="L30" s="221">
        <f>L25*HLOOKUP(L21,Parametre!$C$94:$AP$97,2,FALSE)</f>
        <v>0</v>
      </c>
      <c r="M30" s="221">
        <f>M25*HLOOKUP(M21,Parametre!$C$94:$AP$97,2,FALSE)</f>
        <v>0</v>
      </c>
      <c r="N30" s="221">
        <f>N25*HLOOKUP(N21,Parametre!$C$94:$AP$97,2,FALSE)</f>
        <v>0</v>
      </c>
      <c r="O30" s="221">
        <f>O25*HLOOKUP(O21,Parametre!$C$94:$AP$97,2,FALSE)</f>
        <v>0</v>
      </c>
      <c r="P30" s="221">
        <f>P25*HLOOKUP(P21,Parametre!$C$94:$AP$97,2,FALSE)</f>
        <v>0</v>
      </c>
      <c r="Q30" s="221">
        <f>Q25*HLOOKUP(Q21,Parametre!$C$94:$AP$97,2,FALSE)</f>
        <v>0</v>
      </c>
      <c r="R30" s="221">
        <f>R25*HLOOKUP(R21,Parametre!$C$94:$AP$97,2,FALSE)</f>
        <v>0</v>
      </c>
      <c r="S30" s="221">
        <f>S25*HLOOKUP(S21,Parametre!$C$94:$AP$97,2,FALSE)</f>
        <v>0</v>
      </c>
      <c r="T30" s="221">
        <f>T25*HLOOKUP(T21,Parametre!$C$94:$AP$97,2,FALSE)</f>
        <v>0</v>
      </c>
      <c r="U30" s="221">
        <f>U25*HLOOKUP(U21,Parametre!$C$94:$AP$97,2,FALSE)</f>
        <v>0</v>
      </c>
      <c r="V30" s="221">
        <f>V25*HLOOKUP(V21,Parametre!$C$94:$AP$97,2,FALSE)</f>
        <v>0</v>
      </c>
      <c r="W30" s="221">
        <f>W25*HLOOKUP(W21,Parametre!$C$94:$AP$97,2,FALSE)</f>
        <v>0</v>
      </c>
      <c r="X30" s="221">
        <f>X25*HLOOKUP(X21,Parametre!$C$94:$AP$97,2,FALSE)</f>
        <v>0</v>
      </c>
      <c r="Y30" s="221">
        <f>Y25*HLOOKUP(Y21,Parametre!$C$94:$AP$97,2,FALSE)</f>
        <v>0</v>
      </c>
      <c r="Z30" s="221">
        <f>Z25*HLOOKUP(Z21,Parametre!$C$94:$AP$97,2,FALSE)</f>
        <v>0</v>
      </c>
      <c r="AA30" s="221">
        <f>AA25*HLOOKUP(AA21,Parametre!$C$94:$AP$97,2,FALSE)</f>
        <v>0</v>
      </c>
      <c r="AB30" s="221">
        <f>AB25*HLOOKUP(AB21,Parametre!$C$94:$AP$97,2,FALSE)</f>
        <v>0</v>
      </c>
      <c r="AC30" s="221">
        <f>AC25*HLOOKUP(AC21,Parametre!$C$94:$AP$97,2,FALSE)</f>
        <v>0</v>
      </c>
      <c r="AD30" s="221">
        <f>AD25*HLOOKUP(AD21,Parametre!$C$94:$AP$97,2,FALSE)</f>
        <v>0</v>
      </c>
      <c r="AE30" s="221">
        <f>AE25*HLOOKUP(AE21,Parametre!$C$94:$AP$97,2,FALSE)</f>
        <v>0</v>
      </c>
      <c r="AF30" s="221">
        <f>AF25*HLOOKUP(AF21,Parametre!$C$94:$AP$97,2,FALSE)</f>
        <v>0</v>
      </c>
      <c r="AG30" s="221">
        <f>AG25*HLOOKUP(AG21,Parametre!$C$94:$AP$97,2,FALSE)</f>
        <v>0</v>
      </c>
    </row>
    <row r="31" spans="2:33" x14ac:dyDescent="0.2">
      <c r="B31" s="208" t="s">
        <v>174</v>
      </c>
      <c r="C31" s="221">
        <f t="shared" ref="C31:C32" si="7">SUM(D31:AG31)</f>
        <v>0</v>
      </c>
      <c r="D31" s="221">
        <f>D26*HLOOKUP(D21,Parametre!$C$94:$AP$97,3,FALSE)</f>
        <v>0</v>
      </c>
      <c r="E31" s="221">
        <f>E26*HLOOKUP(E21,Parametre!$C$94:$AP$97,3,FALSE)</f>
        <v>0</v>
      </c>
      <c r="F31" s="221">
        <f>F26*HLOOKUP(F21,Parametre!$C$94:$AP$97,3,FALSE)</f>
        <v>0</v>
      </c>
      <c r="G31" s="221">
        <f>G26*HLOOKUP(G21,Parametre!$C$94:$AP$97,3,FALSE)</f>
        <v>0</v>
      </c>
      <c r="H31" s="221">
        <f>H26*HLOOKUP(H21,Parametre!$C$94:$AP$97,3,FALSE)</f>
        <v>0</v>
      </c>
      <c r="I31" s="221">
        <f>I26*HLOOKUP(I21,Parametre!$C$94:$AP$97,3,FALSE)</f>
        <v>0</v>
      </c>
      <c r="J31" s="221">
        <f>J26*HLOOKUP(J21,Parametre!$C$94:$AP$97,3,FALSE)</f>
        <v>0</v>
      </c>
      <c r="K31" s="221">
        <f>K26*HLOOKUP(K21,Parametre!$C$94:$AP$97,3,FALSE)</f>
        <v>0</v>
      </c>
      <c r="L31" s="221">
        <f>L26*HLOOKUP(L21,Parametre!$C$94:$AP$97,3,FALSE)</f>
        <v>0</v>
      </c>
      <c r="M31" s="221">
        <f>M26*HLOOKUP(M21,Parametre!$C$94:$AP$97,3,FALSE)</f>
        <v>0</v>
      </c>
      <c r="N31" s="221">
        <f>N26*HLOOKUP(N21,Parametre!$C$94:$AP$97,3,FALSE)</f>
        <v>0</v>
      </c>
      <c r="O31" s="221">
        <f>O26*HLOOKUP(O21,Parametre!$C$94:$AP$97,3,FALSE)</f>
        <v>0</v>
      </c>
      <c r="P31" s="221">
        <f>P26*HLOOKUP(P21,Parametre!$C$94:$AP$97,3,FALSE)</f>
        <v>0</v>
      </c>
      <c r="Q31" s="221">
        <f>Q26*HLOOKUP(Q21,Parametre!$C$94:$AP$97,3,FALSE)</f>
        <v>0</v>
      </c>
      <c r="R31" s="221">
        <f>R26*HLOOKUP(R21,Parametre!$C$94:$AP$97,3,FALSE)</f>
        <v>0</v>
      </c>
      <c r="S31" s="221">
        <f>S26*HLOOKUP(S21,Parametre!$C$94:$AP$97,3,FALSE)</f>
        <v>0</v>
      </c>
      <c r="T31" s="221">
        <f>T26*HLOOKUP(T21,Parametre!$C$94:$AP$97,3,FALSE)</f>
        <v>0</v>
      </c>
      <c r="U31" s="221">
        <f>U26*HLOOKUP(U21,Parametre!$C$94:$AP$97,3,FALSE)</f>
        <v>0</v>
      </c>
      <c r="V31" s="221">
        <f>V26*HLOOKUP(V21,Parametre!$C$94:$AP$97,3,FALSE)</f>
        <v>0</v>
      </c>
      <c r="W31" s="221">
        <f>W26*HLOOKUP(W21,Parametre!$C$94:$AP$97,3,FALSE)</f>
        <v>0</v>
      </c>
      <c r="X31" s="221">
        <f>X26*HLOOKUP(X21,Parametre!$C$94:$AP$97,3,FALSE)</f>
        <v>0</v>
      </c>
      <c r="Y31" s="221">
        <f>Y26*HLOOKUP(Y21,Parametre!$C$94:$AP$97,3,FALSE)</f>
        <v>0</v>
      </c>
      <c r="Z31" s="221">
        <f>Z26*HLOOKUP(Z21,Parametre!$C$94:$AP$97,3,FALSE)</f>
        <v>0</v>
      </c>
      <c r="AA31" s="221">
        <f>AA26*HLOOKUP(AA21,Parametre!$C$94:$AP$97,3,FALSE)</f>
        <v>0</v>
      </c>
      <c r="AB31" s="221">
        <f>AB26*HLOOKUP(AB21,Parametre!$C$94:$AP$97,3,FALSE)</f>
        <v>0</v>
      </c>
      <c r="AC31" s="221">
        <f>AC26*HLOOKUP(AC21,Parametre!$C$94:$AP$97,3,FALSE)</f>
        <v>0</v>
      </c>
      <c r="AD31" s="221">
        <f>AD26*HLOOKUP(AD21,Parametre!$C$94:$AP$97,3,FALSE)</f>
        <v>0</v>
      </c>
      <c r="AE31" s="221">
        <f>AE26*HLOOKUP(AE21,Parametre!$C$94:$AP$97,3,FALSE)</f>
        <v>0</v>
      </c>
      <c r="AF31" s="221">
        <f>AF26*HLOOKUP(AF21,Parametre!$C$94:$AP$97,3,FALSE)</f>
        <v>0</v>
      </c>
      <c r="AG31" s="221">
        <f>AG26*HLOOKUP(AG21,Parametre!$C$94:$AP$97,3,FALSE)</f>
        <v>0</v>
      </c>
    </row>
    <row r="32" spans="2:33" x14ac:dyDescent="0.2">
      <c r="B32" s="208" t="s">
        <v>175</v>
      </c>
      <c r="C32" s="221">
        <f t="shared" si="7"/>
        <v>0</v>
      </c>
      <c r="D32" s="221">
        <f>D27*HLOOKUP(D21,Parametre!$C$94:$AP$97,4,FALSE)</f>
        <v>0</v>
      </c>
      <c r="E32" s="221">
        <f>E27*HLOOKUP(E21,Parametre!$C$94:$AP$97,4,FALSE)</f>
        <v>0</v>
      </c>
      <c r="F32" s="221">
        <f>F27*HLOOKUP(F21,Parametre!$C$94:$AP$97,4,FALSE)</f>
        <v>0</v>
      </c>
      <c r="G32" s="221">
        <f>G27*HLOOKUP(G21,Parametre!$C$94:$AP$97,4,FALSE)</f>
        <v>0</v>
      </c>
      <c r="H32" s="221">
        <f>H27*HLOOKUP(H21,Parametre!$C$94:$AP$97,4,FALSE)</f>
        <v>0</v>
      </c>
      <c r="I32" s="221">
        <f>I27*HLOOKUP(I21,Parametre!$C$94:$AP$97,4,FALSE)</f>
        <v>0</v>
      </c>
      <c r="J32" s="221">
        <f>J27*HLOOKUP(J21,Parametre!$C$94:$AP$97,4,FALSE)</f>
        <v>0</v>
      </c>
      <c r="K32" s="221">
        <f>K27*HLOOKUP(K21,Parametre!$C$94:$AP$97,4,FALSE)</f>
        <v>0</v>
      </c>
      <c r="L32" s="221">
        <f>L27*HLOOKUP(L21,Parametre!$C$94:$AP$97,4,FALSE)</f>
        <v>0</v>
      </c>
      <c r="M32" s="221">
        <f>M27*HLOOKUP(M21,Parametre!$C$94:$AP$97,4,FALSE)</f>
        <v>0</v>
      </c>
      <c r="N32" s="221">
        <f>N27*HLOOKUP(N21,Parametre!$C$94:$AP$97,4,FALSE)</f>
        <v>0</v>
      </c>
      <c r="O32" s="221">
        <f>O27*HLOOKUP(O21,Parametre!$C$94:$AP$97,4,FALSE)</f>
        <v>0</v>
      </c>
      <c r="P32" s="221">
        <f>P27*HLOOKUP(P21,Parametre!$C$94:$AP$97,4,FALSE)</f>
        <v>0</v>
      </c>
      <c r="Q32" s="221">
        <f>Q27*HLOOKUP(Q21,Parametre!$C$94:$AP$97,4,FALSE)</f>
        <v>0</v>
      </c>
      <c r="R32" s="221">
        <f>R27*HLOOKUP(R21,Parametre!$C$94:$AP$97,4,FALSE)</f>
        <v>0</v>
      </c>
      <c r="S32" s="221">
        <f>S27*HLOOKUP(S21,Parametre!$C$94:$AP$97,4,FALSE)</f>
        <v>0</v>
      </c>
      <c r="T32" s="221">
        <f>T27*HLOOKUP(T21,Parametre!$C$94:$AP$97,4,FALSE)</f>
        <v>0</v>
      </c>
      <c r="U32" s="221">
        <f>U27*HLOOKUP(U21,Parametre!$C$94:$AP$97,4,FALSE)</f>
        <v>0</v>
      </c>
      <c r="V32" s="221">
        <f>V27*HLOOKUP(V21,Parametre!$C$94:$AP$97,4,FALSE)</f>
        <v>0</v>
      </c>
      <c r="W32" s="221">
        <f>W27*HLOOKUP(W21,Parametre!$C$94:$AP$97,4,FALSE)</f>
        <v>0</v>
      </c>
      <c r="X32" s="221">
        <f>X27*HLOOKUP(X21,Parametre!$C$94:$AP$97,4,FALSE)</f>
        <v>0</v>
      </c>
      <c r="Y32" s="221">
        <f>Y27*HLOOKUP(Y21,Parametre!$C$94:$AP$97,4,FALSE)</f>
        <v>0</v>
      </c>
      <c r="Z32" s="221">
        <f>Z27*HLOOKUP(Z21,Parametre!$C$94:$AP$97,4,FALSE)</f>
        <v>0</v>
      </c>
      <c r="AA32" s="221">
        <f>AA27*HLOOKUP(AA21,Parametre!$C$94:$AP$97,4,FALSE)</f>
        <v>0</v>
      </c>
      <c r="AB32" s="221">
        <f>AB27*HLOOKUP(AB21,Parametre!$C$94:$AP$97,4,FALSE)</f>
        <v>0</v>
      </c>
      <c r="AC32" s="221">
        <f>AC27*HLOOKUP(AC21,Parametre!$C$94:$AP$97,4,FALSE)</f>
        <v>0</v>
      </c>
      <c r="AD32" s="221">
        <f>AD27*HLOOKUP(AD21,Parametre!$C$94:$AP$97,4,FALSE)</f>
        <v>0</v>
      </c>
      <c r="AE32" s="221">
        <f>AE27*HLOOKUP(AE21,Parametre!$C$94:$AP$97,4,FALSE)</f>
        <v>0</v>
      </c>
      <c r="AF32" s="221">
        <f>AF27*HLOOKUP(AF21,Parametre!$C$94:$AP$97,4,FALSE)</f>
        <v>0</v>
      </c>
      <c r="AG32" s="221">
        <f>AG27*HLOOKUP(AG21,Parametre!$C$94:$AP$97,4,FALSE)</f>
        <v>0</v>
      </c>
    </row>
    <row r="33" spans="2:33" x14ac:dyDescent="0.2">
      <c r="B33" s="216" t="s">
        <v>9</v>
      </c>
      <c r="C33" s="222">
        <f>SUM(D33:AG33)</f>
        <v>0</v>
      </c>
      <c r="D33" s="223">
        <f>SUM(D30:D32)</f>
        <v>0</v>
      </c>
      <c r="E33" s="222">
        <f t="shared" ref="E33:AG33" si="8">SUM(E30:E32)</f>
        <v>0</v>
      </c>
      <c r="F33" s="222">
        <f t="shared" si="8"/>
        <v>0</v>
      </c>
      <c r="G33" s="222">
        <f t="shared" si="8"/>
        <v>0</v>
      </c>
      <c r="H33" s="222">
        <f t="shared" si="8"/>
        <v>0</v>
      </c>
      <c r="I33" s="222">
        <f t="shared" si="8"/>
        <v>0</v>
      </c>
      <c r="J33" s="222">
        <f t="shared" si="8"/>
        <v>0</v>
      </c>
      <c r="K33" s="222">
        <f t="shared" si="8"/>
        <v>0</v>
      </c>
      <c r="L33" s="222">
        <f t="shared" si="8"/>
        <v>0</v>
      </c>
      <c r="M33" s="222">
        <f t="shared" si="8"/>
        <v>0</v>
      </c>
      <c r="N33" s="222">
        <f t="shared" si="8"/>
        <v>0</v>
      </c>
      <c r="O33" s="222">
        <f t="shared" si="8"/>
        <v>0</v>
      </c>
      <c r="P33" s="222">
        <f t="shared" si="8"/>
        <v>0</v>
      </c>
      <c r="Q33" s="222">
        <f t="shared" si="8"/>
        <v>0</v>
      </c>
      <c r="R33" s="222">
        <f t="shared" si="8"/>
        <v>0</v>
      </c>
      <c r="S33" s="222">
        <f t="shared" si="8"/>
        <v>0</v>
      </c>
      <c r="T33" s="222">
        <f t="shared" si="8"/>
        <v>0</v>
      </c>
      <c r="U33" s="222">
        <f t="shared" si="8"/>
        <v>0</v>
      </c>
      <c r="V33" s="222">
        <f t="shared" si="8"/>
        <v>0</v>
      </c>
      <c r="W33" s="222">
        <f t="shared" si="8"/>
        <v>0</v>
      </c>
      <c r="X33" s="222">
        <f t="shared" si="8"/>
        <v>0</v>
      </c>
      <c r="Y33" s="222">
        <f t="shared" si="8"/>
        <v>0</v>
      </c>
      <c r="Z33" s="222">
        <f t="shared" si="8"/>
        <v>0</v>
      </c>
      <c r="AA33" s="222">
        <f t="shared" si="8"/>
        <v>0</v>
      </c>
      <c r="AB33" s="222">
        <f t="shared" si="8"/>
        <v>0</v>
      </c>
      <c r="AC33" s="222">
        <f t="shared" si="8"/>
        <v>0</v>
      </c>
      <c r="AD33" s="222">
        <f t="shared" si="8"/>
        <v>0</v>
      </c>
      <c r="AE33" s="222">
        <f t="shared" si="8"/>
        <v>0</v>
      </c>
      <c r="AF33" s="222">
        <f t="shared" si="8"/>
        <v>0</v>
      </c>
      <c r="AG33" s="222">
        <f t="shared" si="8"/>
        <v>0</v>
      </c>
    </row>
    <row r="36" spans="2:33" ht="22.5" x14ac:dyDescent="0.2">
      <c r="B36" s="251" t="s">
        <v>443</v>
      </c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</row>
    <row r="37" spans="2:33" x14ac:dyDescent="0.2">
      <c r="B37" s="250" t="s">
        <v>9</v>
      </c>
      <c r="C37" s="233">
        <f>SUM(D37:AG37)</f>
        <v>1728938.5392631583</v>
      </c>
      <c r="D37" s="234">
        <f>D16+D33</f>
        <v>51746.576368421061</v>
      </c>
      <c r="E37" s="234">
        <f t="shared" ref="E37:AG37" si="9">E16+E33</f>
        <v>52439.008263157899</v>
      </c>
      <c r="F37" s="234">
        <f t="shared" si="9"/>
        <v>52655.403315789488</v>
      </c>
      <c r="G37" s="234">
        <f t="shared" si="9"/>
        <v>53131.440157894744</v>
      </c>
      <c r="H37" s="234">
        <f t="shared" si="9"/>
        <v>53607.477000000014</v>
      </c>
      <c r="I37" s="234">
        <f t="shared" si="9"/>
        <v>54083.513842105269</v>
      </c>
      <c r="J37" s="234">
        <f t="shared" si="9"/>
        <v>54559.550684210539</v>
      </c>
      <c r="K37" s="234">
        <f t="shared" si="9"/>
        <v>55041.477473684223</v>
      </c>
      <c r="L37" s="234">
        <f t="shared" si="9"/>
        <v>55523.404263157907</v>
      </c>
      <c r="M37" s="234">
        <f t="shared" si="9"/>
        <v>55875.510157894751</v>
      </c>
      <c r="N37" s="234">
        <f t="shared" si="9"/>
        <v>56227.616052631587</v>
      </c>
      <c r="O37" s="234">
        <f t="shared" si="9"/>
        <v>56579.721947368438</v>
      </c>
      <c r="P37" s="234">
        <f t="shared" si="9"/>
        <v>56931.827842105267</v>
      </c>
      <c r="Q37" s="234">
        <f t="shared" si="9"/>
        <v>57283.933736842111</v>
      </c>
      <c r="R37" s="234">
        <f t="shared" si="9"/>
        <v>57641.929578947376</v>
      </c>
      <c r="S37" s="234">
        <f t="shared" si="9"/>
        <v>57999.925421052641</v>
      </c>
      <c r="T37" s="234">
        <f t="shared" si="9"/>
        <v>58357.921263157899</v>
      </c>
      <c r="U37" s="234">
        <f t="shared" si="9"/>
        <v>58715.917105263172</v>
      </c>
      <c r="V37" s="234">
        <f t="shared" si="9"/>
        <v>59073.91294736843</v>
      </c>
      <c r="W37" s="234">
        <f t="shared" si="9"/>
        <v>59394.552000000011</v>
      </c>
      <c r="X37" s="234">
        <f t="shared" si="9"/>
        <v>59721.081000000013</v>
      </c>
      <c r="Y37" s="234">
        <f t="shared" si="9"/>
        <v>60047.610000000008</v>
      </c>
      <c r="Z37" s="234">
        <f t="shared" si="9"/>
        <v>60374.13900000001</v>
      </c>
      <c r="AA37" s="234">
        <f t="shared" si="9"/>
        <v>60700.668000000005</v>
      </c>
      <c r="AB37" s="234">
        <f t="shared" si="9"/>
        <v>61027.197000000015</v>
      </c>
      <c r="AC37" s="234">
        <f t="shared" si="9"/>
        <v>61353.72600000001</v>
      </c>
      <c r="AD37" s="234">
        <f t="shared" si="9"/>
        <v>61680.255000000005</v>
      </c>
      <c r="AE37" s="234">
        <f t="shared" si="9"/>
        <v>62006.784000000007</v>
      </c>
      <c r="AF37" s="234">
        <f t="shared" si="9"/>
        <v>62352.999947368437</v>
      </c>
      <c r="AG37" s="234">
        <f t="shared" si="9"/>
        <v>62803.45989473685</v>
      </c>
    </row>
    <row r="40" spans="2:33" x14ac:dyDescent="0.2">
      <c r="B40" s="204" t="s">
        <v>2</v>
      </c>
    </row>
    <row r="41" spans="2:33" x14ac:dyDescent="0.2">
      <c r="B41" s="204" t="s">
        <v>524</v>
      </c>
    </row>
  </sheetData>
  <phoneticPr fontId="3" type="noConversion"/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19"/>
  <sheetViews>
    <sheetView zoomScaleNormal="100" workbookViewId="0">
      <selection activeCell="D12" sqref="D12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474" t="s">
        <v>392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475"/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7" si="1">SUM(D5:AG5)</f>
        <v>0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</row>
    <row r="6" spans="2:33" x14ac:dyDescent="0.2">
      <c r="B6" s="203" t="s">
        <v>30</v>
      </c>
      <c r="C6" s="221">
        <f t="shared" si="1"/>
        <v>0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</row>
    <row r="7" spans="2:33" x14ac:dyDescent="0.2">
      <c r="B7" s="235" t="s">
        <v>28</v>
      </c>
      <c r="C7" s="221">
        <f t="shared" si="1"/>
        <v>0</v>
      </c>
      <c r="D7" s="221">
        <f>D5-D6</f>
        <v>0</v>
      </c>
      <c r="E7" s="221">
        <f t="shared" ref="E7:AG7" si="2">E5-E6</f>
        <v>0</v>
      </c>
      <c r="F7" s="221">
        <f t="shared" si="2"/>
        <v>0</v>
      </c>
      <c r="G7" s="221">
        <f t="shared" si="2"/>
        <v>0</v>
      </c>
      <c r="H7" s="221">
        <f t="shared" si="2"/>
        <v>0</v>
      </c>
      <c r="I7" s="221">
        <f t="shared" si="2"/>
        <v>0</v>
      </c>
      <c r="J7" s="221">
        <f t="shared" si="2"/>
        <v>0</v>
      </c>
      <c r="K7" s="221">
        <f t="shared" si="2"/>
        <v>0</v>
      </c>
      <c r="L7" s="221">
        <f t="shared" si="2"/>
        <v>0</v>
      </c>
      <c r="M7" s="221">
        <f t="shared" si="2"/>
        <v>0</v>
      </c>
      <c r="N7" s="221">
        <f t="shared" si="2"/>
        <v>0</v>
      </c>
      <c r="O7" s="221">
        <f t="shared" si="2"/>
        <v>0</v>
      </c>
      <c r="P7" s="221">
        <f t="shared" si="2"/>
        <v>0</v>
      </c>
      <c r="Q7" s="221">
        <f t="shared" si="2"/>
        <v>0</v>
      </c>
      <c r="R7" s="221">
        <f t="shared" si="2"/>
        <v>0</v>
      </c>
      <c r="S7" s="221">
        <f t="shared" si="2"/>
        <v>0</v>
      </c>
      <c r="T7" s="221">
        <f t="shared" si="2"/>
        <v>0</v>
      </c>
      <c r="U7" s="221">
        <f t="shared" si="2"/>
        <v>0</v>
      </c>
      <c r="V7" s="221">
        <f t="shared" si="2"/>
        <v>0</v>
      </c>
      <c r="W7" s="221">
        <f t="shared" si="2"/>
        <v>0</v>
      </c>
      <c r="X7" s="221">
        <f t="shared" si="2"/>
        <v>0</v>
      </c>
      <c r="Y7" s="221">
        <f t="shared" si="2"/>
        <v>0</v>
      </c>
      <c r="Z7" s="221">
        <f t="shared" si="2"/>
        <v>0</v>
      </c>
      <c r="AA7" s="221">
        <f t="shared" si="2"/>
        <v>0</v>
      </c>
      <c r="AB7" s="221">
        <f t="shared" si="2"/>
        <v>0</v>
      </c>
      <c r="AC7" s="221">
        <f t="shared" si="2"/>
        <v>0</v>
      </c>
      <c r="AD7" s="221">
        <f t="shared" si="2"/>
        <v>0</v>
      </c>
      <c r="AE7" s="221">
        <f t="shared" si="2"/>
        <v>0</v>
      </c>
      <c r="AF7" s="221">
        <f t="shared" si="2"/>
        <v>0</v>
      </c>
      <c r="AG7" s="221">
        <f t="shared" si="2"/>
        <v>0</v>
      </c>
    </row>
    <row r="10" spans="2:33" x14ac:dyDescent="0.2">
      <c r="B10" s="203"/>
      <c r="C10" s="203"/>
      <c r="D10" s="203" t="s">
        <v>10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</row>
    <row r="11" spans="2:33" x14ac:dyDescent="0.2">
      <c r="B11" s="476" t="s">
        <v>393</v>
      </c>
      <c r="C11" s="205"/>
      <c r="D11" s="203">
        <v>1</v>
      </c>
      <c r="E11" s="203">
        <v>2</v>
      </c>
      <c r="F11" s="203">
        <v>3</v>
      </c>
      <c r="G11" s="203">
        <v>4</v>
      </c>
      <c r="H11" s="203">
        <v>5</v>
      </c>
      <c r="I11" s="203">
        <v>6</v>
      </c>
      <c r="J11" s="203">
        <v>7</v>
      </c>
      <c r="K11" s="203">
        <v>8</v>
      </c>
      <c r="L11" s="203">
        <v>9</v>
      </c>
      <c r="M11" s="203">
        <v>10</v>
      </c>
      <c r="N11" s="203">
        <v>11</v>
      </c>
      <c r="O11" s="203">
        <v>12</v>
      </c>
      <c r="P11" s="203">
        <v>13</v>
      </c>
      <c r="Q11" s="203">
        <v>14</v>
      </c>
      <c r="R11" s="203">
        <v>15</v>
      </c>
      <c r="S11" s="203">
        <v>16</v>
      </c>
      <c r="T11" s="203">
        <v>17</v>
      </c>
      <c r="U11" s="203">
        <v>18</v>
      </c>
      <c r="V11" s="203">
        <v>19</v>
      </c>
      <c r="W11" s="203">
        <v>20</v>
      </c>
      <c r="X11" s="203">
        <v>21</v>
      </c>
      <c r="Y11" s="203">
        <v>22</v>
      </c>
      <c r="Z11" s="203">
        <v>23</v>
      </c>
      <c r="AA11" s="203">
        <v>24</v>
      </c>
      <c r="AB11" s="203">
        <v>25</v>
      </c>
      <c r="AC11" s="203">
        <v>26</v>
      </c>
      <c r="AD11" s="203">
        <v>27</v>
      </c>
      <c r="AE11" s="203">
        <v>28</v>
      </c>
      <c r="AF11" s="203">
        <v>29</v>
      </c>
      <c r="AG11" s="203">
        <v>30</v>
      </c>
    </row>
    <row r="12" spans="2:33" x14ac:dyDescent="0.2">
      <c r="B12" s="477"/>
      <c r="C12" s="206" t="s">
        <v>9</v>
      </c>
      <c r="D12" s="207">
        <f t="shared" ref="D12:AG12" si="3">D4</f>
        <v>2022</v>
      </c>
      <c r="E12" s="207">
        <f t="shared" si="3"/>
        <v>2023</v>
      </c>
      <c r="F12" s="207">
        <f t="shared" si="3"/>
        <v>2024</v>
      </c>
      <c r="G12" s="207">
        <f t="shared" si="3"/>
        <v>2025</v>
      </c>
      <c r="H12" s="207">
        <f t="shared" si="3"/>
        <v>2026</v>
      </c>
      <c r="I12" s="207">
        <f t="shared" si="3"/>
        <v>2027</v>
      </c>
      <c r="J12" s="207">
        <f t="shared" si="3"/>
        <v>2028</v>
      </c>
      <c r="K12" s="207">
        <f t="shared" si="3"/>
        <v>2029</v>
      </c>
      <c r="L12" s="207">
        <f t="shared" si="3"/>
        <v>2030</v>
      </c>
      <c r="M12" s="207">
        <f t="shared" si="3"/>
        <v>2031</v>
      </c>
      <c r="N12" s="207">
        <f t="shared" si="3"/>
        <v>2032</v>
      </c>
      <c r="O12" s="207">
        <f t="shared" si="3"/>
        <v>2033</v>
      </c>
      <c r="P12" s="207">
        <f t="shared" si="3"/>
        <v>2034</v>
      </c>
      <c r="Q12" s="207">
        <f t="shared" si="3"/>
        <v>2035</v>
      </c>
      <c r="R12" s="207">
        <f t="shared" si="3"/>
        <v>2036</v>
      </c>
      <c r="S12" s="207">
        <f t="shared" si="3"/>
        <v>2037</v>
      </c>
      <c r="T12" s="207">
        <f t="shared" si="3"/>
        <v>2038</v>
      </c>
      <c r="U12" s="207">
        <f t="shared" si="3"/>
        <v>2039</v>
      </c>
      <c r="V12" s="207">
        <f t="shared" si="3"/>
        <v>2040</v>
      </c>
      <c r="W12" s="207">
        <f t="shared" si="3"/>
        <v>2041</v>
      </c>
      <c r="X12" s="207">
        <f t="shared" si="3"/>
        <v>2042</v>
      </c>
      <c r="Y12" s="207">
        <f t="shared" si="3"/>
        <v>2043</v>
      </c>
      <c r="Z12" s="207">
        <f t="shared" si="3"/>
        <v>2044</v>
      </c>
      <c r="AA12" s="207">
        <f t="shared" si="3"/>
        <v>2045</v>
      </c>
      <c r="AB12" s="207">
        <f t="shared" si="3"/>
        <v>2046</v>
      </c>
      <c r="AC12" s="207">
        <f t="shared" si="3"/>
        <v>2047</v>
      </c>
      <c r="AD12" s="207">
        <f t="shared" si="3"/>
        <v>2048</v>
      </c>
      <c r="AE12" s="207">
        <f t="shared" si="3"/>
        <v>2049</v>
      </c>
      <c r="AF12" s="207">
        <f t="shared" si="3"/>
        <v>2050</v>
      </c>
      <c r="AG12" s="207">
        <f t="shared" si="3"/>
        <v>2051</v>
      </c>
    </row>
    <row r="13" spans="2:33" x14ac:dyDescent="0.2">
      <c r="B13" s="203" t="s">
        <v>29</v>
      </c>
      <c r="C13" s="221">
        <f t="shared" ref="C13:C15" si="4">SUM(D13:AG13)</f>
        <v>0</v>
      </c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</row>
    <row r="14" spans="2:33" x14ac:dyDescent="0.2">
      <c r="B14" s="203" t="s">
        <v>30</v>
      </c>
      <c r="C14" s="221">
        <f t="shared" si="4"/>
        <v>0</v>
      </c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</row>
    <row r="15" spans="2:33" x14ac:dyDescent="0.2">
      <c r="B15" s="235" t="s">
        <v>28</v>
      </c>
      <c r="C15" s="221">
        <f t="shared" si="4"/>
        <v>0</v>
      </c>
      <c r="D15" s="221">
        <f>D13-D14</f>
        <v>0</v>
      </c>
      <c r="E15" s="221">
        <f t="shared" ref="E15:AG15" si="5">E13-E14</f>
        <v>0</v>
      </c>
      <c r="F15" s="221">
        <f t="shared" si="5"/>
        <v>0</v>
      </c>
      <c r="G15" s="221">
        <f t="shared" si="5"/>
        <v>0</v>
      </c>
      <c r="H15" s="221">
        <f t="shared" si="5"/>
        <v>0</v>
      </c>
      <c r="I15" s="221">
        <f t="shared" si="5"/>
        <v>0</v>
      </c>
      <c r="J15" s="221">
        <f t="shared" si="5"/>
        <v>0</v>
      </c>
      <c r="K15" s="221">
        <f t="shared" si="5"/>
        <v>0</v>
      </c>
      <c r="L15" s="221">
        <f t="shared" si="5"/>
        <v>0</v>
      </c>
      <c r="M15" s="221">
        <f t="shared" si="5"/>
        <v>0</v>
      </c>
      <c r="N15" s="221">
        <f t="shared" si="5"/>
        <v>0</v>
      </c>
      <c r="O15" s="221">
        <f t="shared" si="5"/>
        <v>0</v>
      </c>
      <c r="P15" s="221">
        <f t="shared" si="5"/>
        <v>0</v>
      </c>
      <c r="Q15" s="221">
        <f t="shared" si="5"/>
        <v>0</v>
      </c>
      <c r="R15" s="221">
        <f t="shared" si="5"/>
        <v>0</v>
      </c>
      <c r="S15" s="221">
        <f t="shared" si="5"/>
        <v>0</v>
      </c>
      <c r="T15" s="221">
        <f t="shared" si="5"/>
        <v>0</v>
      </c>
      <c r="U15" s="221">
        <f t="shared" si="5"/>
        <v>0</v>
      </c>
      <c r="V15" s="221">
        <f t="shared" si="5"/>
        <v>0</v>
      </c>
      <c r="W15" s="221">
        <f t="shared" si="5"/>
        <v>0</v>
      </c>
      <c r="X15" s="221">
        <f t="shared" si="5"/>
        <v>0</v>
      </c>
      <c r="Y15" s="221">
        <f t="shared" si="5"/>
        <v>0</v>
      </c>
      <c r="Z15" s="221">
        <f t="shared" si="5"/>
        <v>0</v>
      </c>
      <c r="AA15" s="221">
        <f t="shared" si="5"/>
        <v>0</v>
      </c>
      <c r="AB15" s="221">
        <f t="shared" si="5"/>
        <v>0</v>
      </c>
      <c r="AC15" s="221">
        <f t="shared" si="5"/>
        <v>0</v>
      </c>
      <c r="AD15" s="221">
        <f t="shared" si="5"/>
        <v>0</v>
      </c>
      <c r="AE15" s="221">
        <f t="shared" si="5"/>
        <v>0</v>
      </c>
      <c r="AF15" s="221">
        <f t="shared" si="5"/>
        <v>0</v>
      </c>
      <c r="AG15" s="221">
        <f t="shared" si="5"/>
        <v>0</v>
      </c>
    </row>
    <row r="16" spans="2:33" x14ac:dyDescent="0.2"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</row>
    <row r="18" spans="2:33" x14ac:dyDescent="0.2">
      <c r="B18" s="211" t="s">
        <v>364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</row>
    <row r="19" spans="2:33" x14ac:dyDescent="0.2">
      <c r="B19" s="216" t="s">
        <v>9</v>
      </c>
      <c r="C19" s="222">
        <f>SUM(D19:AG19)</f>
        <v>0</v>
      </c>
      <c r="D19" s="223">
        <f>(D7+D15)*Parametre!$C$109</f>
        <v>0</v>
      </c>
      <c r="E19" s="223">
        <f>(E7+E15)*Parametre!$C$109</f>
        <v>0</v>
      </c>
      <c r="F19" s="223">
        <f>(F7+F15)*Parametre!$C$109</f>
        <v>0</v>
      </c>
      <c r="G19" s="223">
        <f>(G7+G15)*Parametre!$C$109</f>
        <v>0</v>
      </c>
      <c r="H19" s="223">
        <f>(H7+H15)*Parametre!$C$109</f>
        <v>0</v>
      </c>
      <c r="I19" s="223">
        <f>(I7+I15)*Parametre!$C$109</f>
        <v>0</v>
      </c>
      <c r="J19" s="223">
        <f>(J7+J15)*Parametre!$C$109</f>
        <v>0</v>
      </c>
      <c r="K19" s="223">
        <f>(K7+K15)*Parametre!$C$109</f>
        <v>0</v>
      </c>
      <c r="L19" s="223">
        <f>(L7+L15)*Parametre!$C$109</f>
        <v>0</v>
      </c>
      <c r="M19" s="223">
        <f>(M7+M15)*Parametre!$C$109</f>
        <v>0</v>
      </c>
      <c r="N19" s="223">
        <f>(N7+N15)*Parametre!$C$109</f>
        <v>0</v>
      </c>
      <c r="O19" s="223">
        <f>(O7+O15)*Parametre!$C$109</f>
        <v>0</v>
      </c>
      <c r="P19" s="223">
        <f>(P7+P15)*Parametre!$C$109</f>
        <v>0</v>
      </c>
      <c r="Q19" s="223">
        <f>(Q7+Q15)*Parametre!$C$109</f>
        <v>0</v>
      </c>
      <c r="R19" s="223">
        <f>(R7+R15)*Parametre!$C$109</f>
        <v>0</v>
      </c>
      <c r="S19" s="223">
        <f>(S7+S15)*Parametre!$C$109</f>
        <v>0</v>
      </c>
      <c r="T19" s="223">
        <f>(T7+T15)*Parametre!$C$109</f>
        <v>0</v>
      </c>
      <c r="U19" s="223">
        <f>(U7+U15)*Parametre!$C$109</f>
        <v>0</v>
      </c>
      <c r="V19" s="223">
        <f>(V7+V15)*Parametre!$C$109</f>
        <v>0</v>
      </c>
      <c r="W19" s="223">
        <f>(W7+W15)*Parametre!$C$109</f>
        <v>0</v>
      </c>
      <c r="X19" s="223">
        <f>(X7+X15)*Parametre!$C$109</f>
        <v>0</v>
      </c>
      <c r="Y19" s="223">
        <f>(Y7+Y15)*Parametre!$C$109</f>
        <v>0</v>
      </c>
      <c r="Z19" s="223">
        <f>(Z7+Z15)*Parametre!$C$109</f>
        <v>0</v>
      </c>
      <c r="AA19" s="223">
        <f>(AA7+AA15)*Parametre!$C$109</f>
        <v>0</v>
      </c>
      <c r="AB19" s="223">
        <f>(AB7+AB15)*Parametre!$C$109</f>
        <v>0</v>
      </c>
      <c r="AC19" s="223">
        <f>(AC7+AC15)*Parametre!$C$109</f>
        <v>0</v>
      </c>
      <c r="AD19" s="223">
        <f>(AD7+AD15)*Parametre!$C$109</f>
        <v>0</v>
      </c>
      <c r="AE19" s="223">
        <f>(AE7+AE15)*Parametre!$C$109</f>
        <v>0</v>
      </c>
      <c r="AF19" s="223">
        <f>(AF7+AF15)*Parametre!$C$109</f>
        <v>0</v>
      </c>
      <c r="AG19" s="223">
        <f>(AG7+AG15)*Parametre!$C$109</f>
        <v>0</v>
      </c>
    </row>
  </sheetData>
  <mergeCells count="2">
    <mergeCell ref="B3:B4"/>
    <mergeCell ref="B11:B12"/>
  </mergeCells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96"/>
  <sheetViews>
    <sheetView showWhiteSpace="0" topLeftCell="A55" zoomScaleNormal="100" workbookViewId="0">
      <selection activeCell="D27" sqref="D27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382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401492.69999999955</v>
      </c>
      <c r="D5" s="231">
        <f>(('Intenzity 0'!E10*'Rýchlosti 0'!E18)+('Intenzity 0'!E11*'Rýchlosti 0'!E19)+('Intenzity 0'!E12*'Rýchlosti 0'!E20)+('Intenzity 0'!E13*'Rýchlosti 0'!E21))*0.75</f>
        <v>13383.089999999993</v>
      </c>
      <c r="E5" s="231">
        <f>(('Intenzity 0'!F10*'Rýchlosti 0'!F18)+('Intenzity 0'!F11*'Rýchlosti 0'!F19)+('Intenzity 0'!F12*'Rýchlosti 0'!F20)+('Intenzity 0'!F13*'Rýchlosti 0'!F21))*0.75</f>
        <v>13383.089999999993</v>
      </c>
      <c r="F5" s="231">
        <f>(('Intenzity 0'!G10*'Rýchlosti 0'!G18)+('Intenzity 0'!G11*'Rýchlosti 0'!G19)+('Intenzity 0'!G12*'Rýchlosti 0'!G20)+('Intenzity 0'!G13*'Rýchlosti 0'!G21))*0.75</f>
        <v>13383.089999999993</v>
      </c>
      <c r="G5" s="231">
        <f>(('Intenzity 0'!H10*'Rýchlosti 0'!H18)+('Intenzity 0'!H11*'Rýchlosti 0'!H19)+('Intenzity 0'!H12*'Rýchlosti 0'!H20)+('Intenzity 0'!H13*'Rýchlosti 0'!H21))*0.75</f>
        <v>13383.089999999993</v>
      </c>
      <c r="H5" s="231">
        <f>(('Intenzity 0'!I10*'Rýchlosti 0'!I18)+('Intenzity 0'!I11*'Rýchlosti 0'!I19)+('Intenzity 0'!I12*'Rýchlosti 0'!I20)+('Intenzity 0'!I13*'Rýchlosti 0'!I21))*0.75</f>
        <v>13383.089999999993</v>
      </c>
      <c r="I5" s="231">
        <f>(('Intenzity 0'!J10*'Rýchlosti 0'!J18)+('Intenzity 0'!J11*'Rýchlosti 0'!J19)+('Intenzity 0'!J12*'Rýchlosti 0'!J20)+('Intenzity 0'!J13*'Rýchlosti 0'!J21))*0.75</f>
        <v>13383.089999999993</v>
      </c>
      <c r="J5" s="231">
        <f>(('Intenzity 0'!K10*'Rýchlosti 0'!K18)+('Intenzity 0'!K11*'Rýchlosti 0'!K19)+('Intenzity 0'!K12*'Rýchlosti 0'!K20)+('Intenzity 0'!K13*'Rýchlosti 0'!K21))*0.75</f>
        <v>13383.089999999993</v>
      </c>
      <c r="K5" s="231">
        <f>(('Intenzity 0'!L10*'Rýchlosti 0'!L18)+('Intenzity 0'!L11*'Rýchlosti 0'!L19)+('Intenzity 0'!L12*'Rýchlosti 0'!L20)+('Intenzity 0'!L13*'Rýchlosti 0'!L21))*0.75</f>
        <v>13383.089999999993</v>
      </c>
      <c r="L5" s="231">
        <f>(('Intenzity 0'!M10*'Rýchlosti 0'!M18)+('Intenzity 0'!M11*'Rýchlosti 0'!M19)+('Intenzity 0'!M12*'Rýchlosti 0'!M20)+('Intenzity 0'!M13*'Rýchlosti 0'!M21))*0.75</f>
        <v>13383.089999999993</v>
      </c>
      <c r="M5" s="231">
        <f>(('Intenzity 0'!N10*'Rýchlosti 0'!N18)+('Intenzity 0'!N11*'Rýchlosti 0'!N19)+('Intenzity 0'!N12*'Rýchlosti 0'!N20)+('Intenzity 0'!N13*'Rýchlosti 0'!N21))*0.75</f>
        <v>13383.089999999993</v>
      </c>
      <c r="N5" s="231">
        <f>(('Intenzity 0'!O10*'Rýchlosti 0'!O18)+('Intenzity 0'!O11*'Rýchlosti 0'!O19)+('Intenzity 0'!O12*'Rýchlosti 0'!O20)+('Intenzity 0'!O13*'Rýchlosti 0'!O21))*0.75</f>
        <v>13383.089999999993</v>
      </c>
      <c r="O5" s="231">
        <f>(('Intenzity 0'!P10*'Rýchlosti 0'!P18)+('Intenzity 0'!P11*'Rýchlosti 0'!P19)+('Intenzity 0'!P12*'Rýchlosti 0'!P20)+('Intenzity 0'!P13*'Rýchlosti 0'!P21))*0.75</f>
        <v>13383.089999999993</v>
      </c>
      <c r="P5" s="231">
        <f>(('Intenzity 0'!Q10*'Rýchlosti 0'!Q18)+('Intenzity 0'!Q11*'Rýchlosti 0'!Q19)+('Intenzity 0'!Q12*'Rýchlosti 0'!Q20)+('Intenzity 0'!Q13*'Rýchlosti 0'!Q21))*0.75</f>
        <v>13383.089999999993</v>
      </c>
      <c r="Q5" s="231">
        <f>(('Intenzity 0'!R10*'Rýchlosti 0'!R18)+('Intenzity 0'!R11*'Rýchlosti 0'!R19)+('Intenzity 0'!R12*'Rýchlosti 0'!R20)+('Intenzity 0'!R13*'Rýchlosti 0'!R21))*0.75</f>
        <v>13383.089999999993</v>
      </c>
      <c r="R5" s="231">
        <f>(('Intenzity 0'!S10*'Rýchlosti 0'!S18)+('Intenzity 0'!S11*'Rýchlosti 0'!S19)+('Intenzity 0'!S12*'Rýchlosti 0'!S20)+('Intenzity 0'!S13*'Rýchlosti 0'!S21))*0.75</f>
        <v>13383.089999999993</v>
      </c>
      <c r="S5" s="231">
        <f>(('Intenzity 0'!T10*'Rýchlosti 0'!T18)+('Intenzity 0'!T11*'Rýchlosti 0'!T19)+('Intenzity 0'!T12*'Rýchlosti 0'!T20)+('Intenzity 0'!T13*'Rýchlosti 0'!T21))*0.75</f>
        <v>13383.089999999993</v>
      </c>
      <c r="T5" s="231">
        <f>(('Intenzity 0'!U10*'Rýchlosti 0'!U18)+('Intenzity 0'!U11*'Rýchlosti 0'!U19)+('Intenzity 0'!U12*'Rýchlosti 0'!U20)+('Intenzity 0'!U13*'Rýchlosti 0'!U21))*0.75</f>
        <v>13383.089999999993</v>
      </c>
      <c r="U5" s="231">
        <f>(('Intenzity 0'!V10*'Rýchlosti 0'!V18)+('Intenzity 0'!V11*'Rýchlosti 0'!V19)+('Intenzity 0'!V12*'Rýchlosti 0'!V20)+('Intenzity 0'!V13*'Rýchlosti 0'!V21))*0.75</f>
        <v>13383.089999999993</v>
      </c>
      <c r="V5" s="231">
        <f>(('Intenzity 0'!W10*'Rýchlosti 0'!W18)+('Intenzity 0'!W11*'Rýchlosti 0'!W19)+('Intenzity 0'!W12*'Rýchlosti 0'!W20)+('Intenzity 0'!W13*'Rýchlosti 0'!W21))*0.75</f>
        <v>13383.089999999993</v>
      </c>
      <c r="W5" s="231">
        <f>(('Intenzity 0'!X10*'Rýchlosti 0'!X18)+('Intenzity 0'!X11*'Rýchlosti 0'!X19)+('Intenzity 0'!X12*'Rýchlosti 0'!X20)+('Intenzity 0'!X13*'Rýchlosti 0'!X21))*0.75</f>
        <v>13383.089999999993</v>
      </c>
      <c r="X5" s="231">
        <f>(('Intenzity 0'!Y10*'Rýchlosti 0'!Y18)+('Intenzity 0'!Y11*'Rýchlosti 0'!Y19)+('Intenzity 0'!Y12*'Rýchlosti 0'!Y20)+('Intenzity 0'!Y13*'Rýchlosti 0'!Y21))*0.75</f>
        <v>13383.089999999993</v>
      </c>
      <c r="Y5" s="231">
        <f>(('Intenzity 0'!Z10*'Rýchlosti 0'!Z18)+('Intenzity 0'!Z11*'Rýchlosti 0'!Z19)+('Intenzity 0'!Z12*'Rýchlosti 0'!Z20)+('Intenzity 0'!Z13*'Rýchlosti 0'!Z21))*0.75</f>
        <v>13383.089999999993</v>
      </c>
      <c r="Z5" s="231">
        <f>(('Intenzity 0'!AA10*'Rýchlosti 0'!AA18)+('Intenzity 0'!AA11*'Rýchlosti 0'!AA19)+('Intenzity 0'!AA12*'Rýchlosti 0'!AA20)+('Intenzity 0'!AA13*'Rýchlosti 0'!AA21))*0.75</f>
        <v>13383.089999999993</v>
      </c>
      <c r="AA5" s="231">
        <f>(('Intenzity 0'!AB10*'Rýchlosti 0'!AB18)+('Intenzity 0'!AB11*'Rýchlosti 0'!AB19)+('Intenzity 0'!AB12*'Rýchlosti 0'!AB20)+('Intenzity 0'!AB13*'Rýchlosti 0'!AB21))*0.75</f>
        <v>13383.089999999993</v>
      </c>
      <c r="AB5" s="231">
        <f>(('Intenzity 0'!AC10*'Rýchlosti 0'!AC18)+('Intenzity 0'!AC11*'Rýchlosti 0'!AC19)+('Intenzity 0'!AC12*'Rýchlosti 0'!AC20)+('Intenzity 0'!AC13*'Rýchlosti 0'!AC21))*0.75</f>
        <v>13383.089999999993</v>
      </c>
      <c r="AC5" s="231">
        <f>(('Intenzity 0'!AD10*'Rýchlosti 0'!AD18)+('Intenzity 0'!AD11*'Rýchlosti 0'!AD19)+('Intenzity 0'!AD12*'Rýchlosti 0'!AD20)+('Intenzity 0'!AD13*'Rýchlosti 0'!AD21))*0.75</f>
        <v>13383.089999999993</v>
      </c>
      <c r="AD5" s="231">
        <f>(('Intenzity 0'!AE10*'Rýchlosti 0'!AE18)+('Intenzity 0'!AE11*'Rýchlosti 0'!AE19)+('Intenzity 0'!AE12*'Rýchlosti 0'!AE20)+('Intenzity 0'!AE13*'Rýchlosti 0'!AE21))*0.75</f>
        <v>13383.089999999993</v>
      </c>
      <c r="AE5" s="231">
        <f>(('Intenzity 0'!AF10*'Rýchlosti 0'!AF18)+('Intenzity 0'!AF11*'Rýchlosti 0'!AF19)+('Intenzity 0'!AF12*'Rýchlosti 0'!AF20)+('Intenzity 0'!AF13*'Rýchlosti 0'!AF21))*0.75</f>
        <v>13383.089999999993</v>
      </c>
      <c r="AF5" s="231">
        <f>(('Intenzity 0'!AG10*'Rýchlosti 0'!AG18)+('Intenzity 0'!AG11*'Rýchlosti 0'!AG19)+('Intenzity 0'!AG12*'Rýchlosti 0'!AG20)+('Intenzity 0'!AG13*'Rýchlosti 0'!AG21))*0.75</f>
        <v>13383.089999999993</v>
      </c>
      <c r="AG5" s="231">
        <f>(('Intenzity 0'!AH10*'Rýchlosti 0'!AH18)+('Intenzity 0'!AH11*'Rýchlosti 0'!AH19)+('Intenzity 0'!AH12*'Rýchlosti 0'!AH20)+('Intenzity 0'!AH13*'Rýchlosti 0'!AH21))*0.75</f>
        <v>13383.089999999993</v>
      </c>
    </row>
    <row r="6" spans="2:33" x14ac:dyDescent="0.2">
      <c r="B6" s="203" t="s">
        <v>367</v>
      </c>
      <c r="C6" s="221">
        <f t="shared" si="1"/>
        <v>115215.89999999995</v>
      </c>
      <c r="D6" s="231">
        <f>(('Intenzity 0'!E10*'Rýchlosti 0'!E23)+('Intenzity 0'!E11*'Rýchlosti 0'!E24)+('Intenzity 0'!E12*'Rýchlosti 0'!E25)+('Intenzity 0'!E13*'Rýchlosti 0'!E26))*0.25</f>
        <v>3840.5299999999984</v>
      </c>
      <c r="E6" s="231">
        <f>(('Intenzity 0'!F10*'Rýchlosti 0'!F23)+('Intenzity 0'!F11*'Rýchlosti 0'!F24)+('Intenzity 0'!F12*'Rýchlosti 0'!F25)+('Intenzity 0'!F13*'Rýchlosti 0'!F26))*0.25</f>
        <v>3840.5299999999984</v>
      </c>
      <c r="F6" s="231">
        <f>(('Intenzity 0'!G10*'Rýchlosti 0'!G23)+('Intenzity 0'!G11*'Rýchlosti 0'!G24)+('Intenzity 0'!G12*'Rýchlosti 0'!G25)+('Intenzity 0'!G13*'Rýchlosti 0'!G26))*0.25</f>
        <v>3840.5299999999984</v>
      </c>
      <c r="G6" s="231">
        <f>(('Intenzity 0'!H10*'Rýchlosti 0'!H23)+('Intenzity 0'!H11*'Rýchlosti 0'!H24)+('Intenzity 0'!H12*'Rýchlosti 0'!H25)+('Intenzity 0'!H13*'Rýchlosti 0'!H26))*0.25</f>
        <v>3840.5299999999984</v>
      </c>
      <c r="H6" s="231">
        <f>(('Intenzity 0'!I10*'Rýchlosti 0'!I23)+('Intenzity 0'!I11*'Rýchlosti 0'!I24)+('Intenzity 0'!I12*'Rýchlosti 0'!I25)+('Intenzity 0'!I13*'Rýchlosti 0'!I26))*0.25</f>
        <v>3840.5299999999984</v>
      </c>
      <c r="I6" s="231">
        <f>(('Intenzity 0'!J10*'Rýchlosti 0'!J23)+('Intenzity 0'!J11*'Rýchlosti 0'!J24)+('Intenzity 0'!J12*'Rýchlosti 0'!J25)+('Intenzity 0'!J13*'Rýchlosti 0'!J26))*0.25</f>
        <v>3840.5299999999984</v>
      </c>
      <c r="J6" s="231">
        <f>(('Intenzity 0'!K10*'Rýchlosti 0'!K23)+('Intenzity 0'!K11*'Rýchlosti 0'!K24)+('Intenzity 0'!K12*'Rýchlosti 0'!K25)+('Intenzity 0'!K13*'Rýchlosti 0'!K26))*0.25</f>
        <v>3840.5299999999984</v>
      </c>
      <c r="K6" s="231">
        <f>(('Intenzity 0'!L10*'Rýchlosti 0'!L23)+('Intenzity 0'!L11*'Rýchlosti 0'!L24)+('Intenzity 0'!L12*'Rýchlosti 0'!L25)+('Intenzity 0'!L13*'Rýchlosti 0'!L26))*0.25</f>
        <v>3840.5299999999984</v>
      </c>
      <c r="L6" s="231">
        <f>(('Intenzity 0'!M10*'Rýchlosti 0'!M23)+('Intenzity 0'!M11*'Rýchlosti 0'!M24)+('Intenzity 0'!M12*'Rýchlosti 0'!M25)+('Intenzity 0'!M13*'Rýchlosti 0'!M26))*0.25</f>
        <v>3840.5299999999984</v>
      </c>
      <c r="M6" s="231">
        <f>(('Intenzity 0'!N10*'Rýchlosti 0'!N23)+('Intenzity 0'!N11*'Rýchlosti 0'!N24)+('Intenzity 0'!N12*'Rýchlosti 0'!N25)+('Intenzity 0'!N13*'Rýchlosti 0'!N26))*0.25</f>
        <v>3840.5299999999984</v>
      </c>
      <c r="N6" s="231">
        <f>(('Intenzity 0'!O10*'Rýchlosti 0'!O23)+('Intenzity 0'!O11*'Rýchlosti 0'!O24)+('Intenzity 0'!O12*'Rýchlosti 0'!O25)+('Intenzity 0'!O13*'Rýchlosti 0'!O26))*0.25</f>
        <v>3840.5299999999984</v>
      </c>
      <c r="O6" s="231">
        <f>(('Intenzity 0'!P10*'Rýchlosti 0'!P23)+('Intenzity 0'!P11*'Rýchlosti 0'!P24)+('Intenzity 0'!P12*'Rýchlosti 0'!P25)+('Intenzity 0'!P13*'Rýchlosti 0'!P26))*0.25</f>
        <v>3840.5299999999984</v>
      </c>
      <c r="P6" s="231">
        <f>(('Intenzity 0'!Q10*'Rýchlosti 0'!Q23)+('Intenzity 0'!Q11*'Rýchlosti 0'!Q24)+('Intenzity 0'!Q12*'Rýchlosti 0'!Q25)+('Intenzity 0'!Q13*'Rýchlosti 0'!Q26))*0.25</f>
        <v>3840.5299999999984</v>
      </c>
      <c r="Q6" s="231">
        <f>(('Intenzity 0'!R10*'Rýchlosti 0'!R23)+('Intenzity 0'!R11*'Rýchlosti 0'!R24)+('Intenzity 0'!R12*'Rýchlosti 0'!R25)+('Intenzity 0'!R13*'Rýchlosti 0'!R26))*0.25</f>
        <v>3840.5299999999984</v>
      </c>
      <c r="R6" s="231">
        <f>(('Intenzity 0'!S10*'Rýchlosti 0'!S23)+('Intenzity 0'!S11*'Rýchlosti 0'!S24)+('Intenzity 0'!S12*'Rýchlosti 0'!S25)+('Intenzity 0'!S13*'Rýchlosti 0'!S26))*0.25</f>
        <v>3840.5299999999984</v>
      </c>
      <c r="S6" s="231">
        <f>(('Intenzity 0'!T10*'Rýchlosti 0'!T23)+('Intenzity 0'!T11*'Rýchlosti 0'!T24)+('Intenzity 0'!T12*'Rýchlosti 0'!T25)+('Intenzity 0'!T13*'Rýchlosti 0'!T26))*0.25</f>
        <v>3840.5299999999984</v>
      </c>
      <c r="T6" s="231">
        <f>(('Intenzity 0'!U10*'Rýchlosti 0'!U23)+('Intenzity 0'!U11*'Rýchlosti 0'!U24)+('Intenzity 0'!U12*'Rýchlosti 0'!U25)+('Intenzity 0'!U13*'Rýchlosti 0'!U26))*0.25</f>
        <v>3840.5299999999984</v>
      </c>
      <c r="U6" s="231">
        <f>(('Intenzity 0'!V10*'Rýchlosti 0'!V23)+('Intenzity 0'!V11*'Rýchlosti 0'!V24)+('Intenzity 0'!V12*'Rýchlosti 0'!V25)+('Intenzity 0'!V13*'Rýchlosti 0'!V26))*0.25</f>
        <v>3840.5299999999984</v>
      </c>
      <c r="V6" s="231">
        <f>(('Intenzity 0'!W10*'Rýchlosti 0'!W23)+('Intenzity 0'!W11*'Rýchlosti 0'!W24)+('Intenzity 0'!W12*'Rýchlosti 0'!W25)+('Intenzity 0'!W13*'Rýchlosti 0'!W26))*0.25</f>
        <v>3840.5299999999984</v>
      </c>
      <c r="W6" s="231">
        <f>(('Intenzity 0'!X10*'Rýchlosti 0'!X23)+('Intenzity 0'!X11*'Rýchlosti 0'!X24)+('Intenzity 0'!X12*'Rýchlosti 0'!X25)+('Intenzity 0'!X13*'Rýchlosti 0'!X26))*0.25</f>
        <v>3840.5299999999984</v>
      </c>
      <c r="X6" s="231">
        <f>(('Intenzity 0'!Y10*'Rýchlosti 0'!Y23)+('Intenzity 0'!Y11*'Rýchlosti 0'!Y24)+('Intenzity 0'!Y12*'Rýchlosti 0'!Y25)+('Intenzity 0'!Y13*'Rýchlosti 0'!Y26))*0.25</f>
        <v>3840.5299999999984</v>
      </c>
      <c r="Y6" s="231">
        <f>(('Intenzity 0'!Z10*'Rýchlosti 0'!Z23)+('Intenzity 0'!Z11*'Rýchlosti 0'!Z24)+('Intenzity 0'!Z12*'Rýchlosti 0'!Z25)+('Intenzity 0'!Z13*'Rýchlosti 0'!Z26))*0.25</f>
        <v>3840.5299999999984</v>
      </c>
      <c r="Z6" s="231">
        <f>(('Intenzity 0'!AA10*'Rýchlosti 0'!AA23)+('Intenzity 0'!AA11*'Rýchlosti 0'!AA24)+('Intenzity 0'!AA12*'Rýchlosti 0'!AA25)+('Intenzity 0'!AA13*'Rýchlosti 0'!AA26))*0.25</f>
        <v>3840.5299999999984</v>
      </c>
      <c r="AA6" s="231">
        <f>(('Intenzity 0'!AB10*'Rýchlosti 0'!AB23)+('Intenzity 0'!AB11*'Rýchlosti 0'!AB24)+('Intenzity 0'!AB12*'Rýchlosti 0'!AB25)+('Intenzity 0'!AB13*'Rýchlosti 0'!AB26))*0.25</f>
        <v>3840.5299999999984</v>
      </c>
      <c r="AB6" s="231">
        <f>(('Intenzity 0'!AC10*'Rýchlosti 0'!AC23)+('Intenzity 0'!AC11*'Rýchlosti 0'!AC24)+('Intenzity 0'!AC12*'Rýchlosti 0'!AC25)+('Intenzity 0'!AC13*'Rýchlosti 0'!AC26))*0.25</f>
        <v>3840.5299999999984</v>
      </c>
      <c r="AC6" s="231">
        <f>(('Intenzity 0'!AD10*'Rýchlosti 0'!AD23)+('Intenzity 0'!AD11*'Rýchlosti 0'!AD24)+('Intenzity 0'!AD12*'Rýchlosti 0'!AD25)+('Intenzity 0'!AD13*'Rýchlosti 0'!AD26))*0.25</f>
        <v>3840.5299999999984</v>
      </c>
      <c r="AD6" s="231">
        <f>(('Intenzity 0'!AE10*'Rýchlosti 0'!AE23)+('Intenzity 0'!AE11*'Rýchlosti 0'!AE24)+('Intenzity 0'!AE12*'Rýchlosti 0'!AE25)+('Intenzity 0'!AE13*'Rýchlosti 0'!AE26))*0.25</f>
        <v>3840.5299999999984</v>
      </c>
      <c r="AE6" s="231">
        <f>(('Intenzity 0'!AF10*'Rýchlosti 0'!AF23)+('Intenzity 0'!AF11*'Rýchlosti 0'!AF24)+('Intenzity 0'!AF12*'Rýchlosti 0'!AF25)+('Intenzity 0'!AF13*'Rýchlosti 0'!AF26))*0.25</f>
        <v>3840.5299999999984</v>
      </c>
      <c r="AF6" s="231">
        <f>(('Intenzity 0'!AG10*'Rýchlosti 0'!AG23)+('Intenzity 0'!AG11*'Rýchlosti 0'!AG24)+('Intenzity 0'!AG12*'Rýchlosti 0'!AG25)+('Intenzity 0'!AG13*'Rýchlosti 0'!AG26))*0.25</f>
        <v>3840.5299999999984</v>
      </c>
      <c r="AG6" s="231">
        <f>(('Intenzity 0'!AH10*'Rýchlosti 0'!AH23)+('Intenzity 0'!AH11*'Rýchlosti 0'!AH24)+('Intenzity 0'!AH12*'Rýchlosti 0'!AH25)+('Intenzity 0'!AH13*'Rýchlosti 0'!AH26))*0.25</f>
        <v>3840.5299999999984</v>
      </c>
    </row>
    <row r="7" spans="2:33" x14ac:dyDescent="0.2">
      <c r="B7" s="203" t="s">
        <v>238</v>
      </c>
      <c r="C7" s="221">
        <f t="shared" si="1"/>
        <v>0</v>
      </c>
      <c r="D7" s="231">
        <f>('Intenzity 0'!E27*'Rýchlosti 0'!E46)+('Intenzity 0'!E28*'Rýchlosti 0'!E47)+('Intenzity 0'!E29*'Rýchlosti 0'!E48)+('Intenzity 0'!E30*'Rýchlosti 0'!E49)</f>
        <v>0</v>
      </c>
      <c r="E7" s="231">
        <f>('Intenzity 0'!F27*'Rýchlosti 0'!F46)+('Intenzity 0'!F28*'Rýchlosti 0'!F47)+('Intenzity 0'!F29*'Rýchlosti 0'!F48)+('Intenzity 0'!F30*'Rýchlosti 0'!F49)</f>
        <v>0</v>
      </c>
      <c r="F7" s="231">
        <f>('Intenzity 0'!G27*'Rýchlosti 0'!G46)+('Intenzity 0'!G28*'Rýchlosti 0'!G47)+('Intenzity 0'!G29*'Rýchlosti 0'!G48)+('Intenzity 0'!G30*'Rýchlosti 0'!G49)</f>
        <v>0</v>
      </c>
      <c r="G7" s="231">
        <f>('Intenzity 0'!H27*'Rýchlosti 0'!H46)+('Intenzity 0'!H28*'Rýchlosti 0'!H47)+('Intenzity 0'!H29*'Rýchlosti 0'!H48)+('Intenzity 0'!H30*'Rýchlosti 0'!H49)</f>
        <v>0</v>
      </c>
      <c r="H7" s="231">
        <f>('Intenzity 0'!I27*'Rýchlosti 0'!I46)+('Intenzity 0'!I28*'Rýchlosti 0'!I47)+('Intenzity 0'!I29*'Rýchlosti 0'!I48)+('Intenzity 0'!I30*'Rýchlosti 0'!I49)</f>
        <v>0</v>
      </c>
      <c r="I7" s="231">
        <f>('Intenzity 0'!J27*'Rýchlosti 0'!J46)+('Intenzity 0'!J28*'Rýchlosti 0'!J47)+('Intenzity 0'!J29*'Rýchlosti 0'!J48)+('Intenzity 0'!J30*'Rýchlosti 0'!J49)</f>
        <v>0</v>
      </c>
      <c r="J7" s="231">
        <f>('Intenzity 0'!K27*'Rýchlosti 0'!K46)+('Intenzity 0'!K28*'Rýchlosti 0'!K47)+('Intenzity 0'!K29*'Rýchlosti 0'!K48)+('Intenzity 0'!K30*'Rýchlosti 0'!K49)</f>
        <v>0</v>
      </c>
      <c r="K7" s="231">
        <f>('Intenzity 0'!L27*'Rýchlosti 0'!L46)+('Intenzity 0'!L28*'Rýchlosti 0'!L47)+('Intenzity 0'!L29*'Rýchlosti 0'!L48)+('Intenzity 0'!L30*'Rýchlosti 0'!L49)</f>
        <v>0</v>
      </c>
      <c r="L7" s="231">
        <f>('Intenzity 0'!M27*'Rýchlosti 0'!M46)+('Intenzity 0'!M28*'Rýchlosti 0'!M47)+('Intenzity 0'!M29*'Rýchlosti 0'!M48)+('Intenzity 0'!M30*'Rýchlosti 0'!M49)</f>
        <v>0</v>
      </c>
      <c r="M7" s="231">
        <f>('Intenzity 0'!N27*'Rýchlosti 0'!N46)+('Intenzity 0'!N28*'Rýchlosti 0'!N47)+('Intenzity 0'!N29*'Rýchlosti 0'!N48)+('Intenzity 0'!N30*'Rýchlosti 0'!N49)</f>
        <v>0</v>
      </c>
      <c r="N7" s="231">
        <f>('Intenzity 0'!O27*'Rýchlosti 0'!O46)+('Intenzity 0'!O28*'Rýchlosti 0'!O47)+('Intenzity 0'!O29*'Rýchlosti 0'!O48)+('Intenzity 0'!O30*'Rýchlosti 0'!O49)</f>
        <v>0</v>
      </c>
      <c r="O7" s="231">
        <f>('Intenzity 0'!P27*'Rýchlosti 0'!P46)+('Intenzity 0'!P28*'Rýchlosti 0'!P47)+('Intenzity 0'!P29*'Rýchlosti 0'!P48)+('Intenzity 0'!P30*'Rýchlosti 0'!P49)</f>
        <v>0</v>
      </c>
      <c r="P7" s="231">
        <f>('Intenzity 0'!Q27*'Rýchlosti 0'!Q46)+('Intenzity 0'!Q28*'Rýchlosti 0'!Q47)+('Intenzity 0'!Q29*'Rýchlosti 0'!Q48)+('Intenzity 0'!Q30*'Rýchlosti 0'!Q49)</f>
        <v>0</v>
      </c>
      <c r="Q7" s="231">
        <f>('Intenzity 0'!R27*'Rýchlosti 0'!R46)+('Intenzity 0'!R28*'Rýchlosti 0'!R47)+('Intenzity 0'!R29*'Rýchlosti 0'!R48)+('Intenzity 0'!R30*'Rýchlosti 0'!R49)</f>
        <v>0</v>
      </c>
      <c r="R7" s="231">
        <f>('Intenzity 0'!S27*'Rýchlosti 0'!S46)+('Intenzity 0'!S28*'Rýchlosti 0'!S47)+('Intenzity 0'!S29*'Rýchlosti 0'!S48)+('Intenzity 0'!S30*'Rýchlosti 0'!S49)</f>
        <v>0</v>
      </c>
      <c r="S7" s="231">
        <f>('Intenzity 0'!T27*'Rýchlosti 0'!T46)+('Intenzity 0'!T28*'Rýchlosti 0'!T47)+('Intenzity 0'!T29*'Rýchlosti 0'!T48)+('Intenzity 0'!T30*'Rýchlosti 0'!T49)</f>
        <v>0</v>
      </c>
      <c r="T7" s="231">
        <f>('Intenzity 0'!U27*'Rýchlosti 0'!U46)+('Intenzity 0'!U28*'Rýchlosti 0'!U47)+('Intenzity 0'!U29*'Rýchlosti 0'!U48)+('Intenzity 0'!U30*'Rýchlosti 0'!U49)</f>
        <v>0</v>
      </c>
      <c r="U7" s="231">
        <f>('Intenzity 0'!V27*'Rýchlosti 0'!V46)+('Intenzity 0'!V28*'Rýchlosti 0'!V47)+('Intenzity 0'!V29*'Rýchlosti 0'!V48)+('Intenzity 0'!V30*'Rýchlosti 0'!V49)</f>
        <v>0</v>
      </c>
      <c r="V7" s="231">
        <f>('Intenzity 0'!W27*'Rýchlosti 0'!W46)+('Intenzity 0'!W28*'Rýchlosti 0'!W47)+('Intenzity 0'!W29*'Rýchlosti 0'!W48)+('Intenzity 0'!W30*'Rýchlosti 0'!W49)</f>
        <v>0</v>
      </c>
      <c r="W7" s="231">
        <f>('Intenzity 0'!X27*'Rýchlosti 0'!X46)+('Intenzity 0'!X28*'Rýchlosti 0'!X47)+('Intenzity 0'!X29*'Rýchlosti 0'!X48)+('Intenzity 0'!X30*'Rýchlosti 0'!X49)</f>
        <v>0</v>
      </c>
      <c r="X7" s="231">
        <f>('Intenzity 0'!Y27*'Rýchlosti 0'!Y46)+('Intenzity 0'!Y28*'Rýchlosti 0'!Y47)+('Intenzity 0'!Y29*'Rýchlosti 0'!Y48)+('Intenzity 0'!Y30*'Rýchlosti 0'!Y49)</f>
        <v>0</v>
      </c>
      <c r="Y7" s="231">
        <f>('Intenzity 0'!Z27*'Rýchlosti 0'!Z46)+('Intenzity 0'!Z28*'Rýchlosti 0'!Z47)+('Intenzity 0'!Z29*'Rýchlosti 0'!Z48)+('Intenzity 0'!Z30*'Rýchlosti 0'!Z49)</f>
        <v>0</v>
      </c>
      <c r="Z7" s="231">
        <f>('Intenzity 0'!AA27*'Rýchlosti 0'!AA46)+('Intenzity 0'!AA28*'Rýchlosti 0'!AA47)+('Intenzity 0'!AA29*'Rýchlosti 0'!AA48)+('Intenzity 0'!AA30*'Rýchlosti 0'!AA49)</f>
        <v>0</v>
      </c>
      <c r="AA7" s="231">
        <f>('Intenzity 0'!AB27*'Rýchlosti 0'!AB46)+('Intenzity 0'!AB28*'Rýchlosti 0'!AB47)+('Intenzity 0'!AB29*'Rýchlosti 0'!AB48)+('Intenzity 0'!AB30*'Rýchlosti 0'!AB49)</f>
        <v>0</v>
      </c>
      <c r="AB7" s="231">
        <f>('Intenzity 0'!AC27*'Rýchlosti 0'!AC46)+('Intenzity 0'!AC28*'Rýchlosti 0'!AC47)+('Intenzity 0'!AC29*'Rýchlosti 0'!AC48)+('Intenzity 0'!AC30*'Rýchlosti 0'!AC49)</f>
        <v>0</v>
      </c>
      <c r="AC7" s="231">
        <f>('Intenzity 0'!AD27*'Rýchlosti 0'!AD46)+('Intenzity 0'!AD28*'Rýchlosti 0'!AD47)+('Intenzity 0'!AD29*'Rýchlosti 0'!AD48)+('Intenzity 0'!AD30*'Rýchlosti 0'!AD49)</f>
        <v>0</v>
      </c>
      <c r="AD7" s="231">
        <f>('Intenzity 0'!AE27*'Rýchlosti 0'!AE46)+('Intenzity 0'!AE28*'Rýchlosti 0'!AE47)+('Intenzity 0'!AE29*'Rýchlosti 0'!AE48)+('Intenzity 0'!AE30*'Rýchlosti 0'!AE49)</f>
        <v>0</v>
      </c>
      <c r="AE7" s="231">
        <f>('Intenzity 0'!AF27*'Rýchlosti 0'!AF46)+('Intenzity 0'!AF28*'Rýchlosti 0'!AF47)+('Intenzity 0'!AF29*'Rýchlosti 0'!AF48)+('Intenzity 0'!AF30*'Rýchlosti 0'!AF49)</f>
        <v>0</v>
      </c>
      <c r="AF7" s="231">
        <f>('Intenzity 0'!AG27*'Rýchlosti 0'!AG46)+('Intenzity 0'!AG28*'Rýchlosti 0'!AG47)+('Intenzity 0'!AG29*'Rýchlosti 0'!AG48)+('Intenzity 0'!AG30*'Rýchlosti 0'!AG49)</f>
        <v>0</v>
      </c>
      <c r="AG7" s="231">
        <f>('Intenzity 0'!AH27*'Rýchlosti 0'!AH46)+('Intenzity 0'!AH28*'Rýchlosti 0'!AH47)+('Intenzity 0'!AH29*'Rýchlosti 0'!AH48)+('Intenzity 0'!AH30*'Rýchlosti 0'!AH49)</f>
        <v>0</v>
      </c>
    </row>
    <row r="8" spans="2:33" x14ac:dyDescent="0.2">
      <c r="B8" s="203" t="s">
        <v>239</v>
      </c>
      <c r="C8" s="221">
        <f t="shared" si="1"/>
        <v>0</v>
      </c>
      <c r="D8" s="231">
        <f>('Intenzity 0'!E44*'Rýchlosti 0'!E69)+('Intenzity 0'!E45*'Rýchlosti 0'!E70)+('Intenzity 0'!E46*'Rýchlosti 0'!E71)+('Intenzity 0'!E47*'Rýchlosti 0'!E72)</f>
        <v>0</v>
      </c>
      <c r="E8" s="231">
        <f>('Intenzity 0'!F44*'Rýchlosti 0'!F69)+('Intenzity 0'!F45*'Rýchlosti 0'!F70)+('Intenzity 0'!F46*'Rýchlosti 0'!F71)+('Intenzity 0'!F47*'Rýchlosti 0'!F72)</f>
        <v>0</v>
      </c>
      <c r="F8" s="231">
        <f>('Intenzity 0'!G44*'Rýchlosti 0'!G69)+('Intenzity 0'!G45*'Rýchlosti 0'!G70)+('Intenzity 0'!G46*'Rýchlosti 0'!G71)+('Intenzity 0'!G47*'Rýchlosti 0'!G72)</f>
        <v>0</v>
      </c>
      <c r="G8" s="231">
        <f>('Intenzity 0'!H44*'Rýchlosti 0'!H69)+('Intenzity 0'!H45*'Rýchlosti 0'!H70)+('Intenzity 0'!H46*'Rýchlosti 0'!H71)+('Intenzity 0'!H47*'Rýchlosti 0'!H72)</f>
        <v>0</v>
      </c>
      <c r="H8" s="231">
        <f>('Intenzity 0'!I44*'Rýchlosti 0'!I69)+('Intenzity 0'!I45*'Rýchlosti 0'!I70)+('Intenzity 0'!I46*'Rýchlosti 0'!I71)+('Intenzity 0'!I47*'Rýchlosti 0'!I72)</f>
        <v>0</v>
      </c>
      <c r="I8" s="231">
        <f>('Intenzity 0'!J44*'Rýchlosti 0'!J69)+('Intenzity 0'!J45*'Rýchlosti 0'!J70)+('Intenzity 0'!J46*'Rýchlosti 0'!J71)+('Intenzity 0'!J47*'Rýchlosti 0'!J72)</f>
        <v>0</v>
      </c>
      <c r="J8" s="231">
        <f>('Intenzity 0'!K44*'Rýchlosti 0'!K69)+('Intenzity 0'!K45*'Rýchlosti 0'!K70)+('Intenzity 0'!K46*'Rýchlosti 0'!K71)+('Intenzity 0'!K47*'Rýchlosti 0'!K72)</f>
        <v>0</v>
      </c>
      <c r="K8" s="231">
        <f>('Intenzity 0'!L44*'Rýchlosti 0'!L69)+('Intenzity 0'!L45*'Rýchlosti 0'!L70)+('Intenzity 0'!L46*'Rýchlosti 0'!L71)+('Intenzity 0'!L47*'Rýchlosti 0'!L72)</f>
        <v>0</v>
      </c>
      <c r="L8" s="231">
        <f>('Intenzity 0'!M44*'Rýchlosti 0'!M69)+('Intenzity 0'!M45*'Rýchlosti 0'!M70)+('Intenzity 0'!M46*'Rýchlosti 0'!M71)+('Intenzity 0'!M47*'Rýchlosti 0'!M72)</f>
        <v>0</v>
      </c>
      <c r="M8" s="231">
        <f>('Intenzity 0'!N44*'Rýchlosti 0'!N69)+('Intenzity 0'!N45*'Rýchlosti 0'!N70)+('Intenzity 0'!N46*'Rýchlosti 0'!N71)+('Intenzity 0'!N47*'Rýchlosti 0'!N72)</f>
        <v>0</v>
      </c>
      <c r="N8" s="231">
        <f>('Intenzity 0'!O44*'Rýchlosti 0'!O69)+('Intenzity 0'!O45*'Rýchlosti 0'!O70)+('Intenzity 0'!O46*'Rýchlosti 0'!O71)+('Intenzity 0'!O47*'Rýchlosti 0'!O72)</f>
        <v>0</v>
      </c>
      <c r="O8" s="231">
        <f>('Intenzity 0'!P44*'Rýchlosti 0'!P69)+('Intenzity 0'!P45*'Rýchlosti 0'!P70)+('Intenzity 0'!P46*'Rýchlosti 0'!P71)+('Intenzity 0'!P47*'Rýchlosti 0'!P72)</f>
        <v>0</v>
      </c>
      <c r="P8" s="231">
        <f>('Intenzity 0'!Q44*'Rýchlosti 0'!Q69)+('Intenzity 0'!Q45*'Rýchlosti 0'!Q70)+('Intenzity 0'!Q46*'Rýchlosti 0'!Q71)+('Intenzity 0'!Q47*'Rýchlosti 0'!Q72)</f>
        <v>0</v>
      </c>
      <c r="Q8" s="231">
        <f>('Intenzity 0'!R44*'Rýchlosti 0'!R69)+('Intenzity 0'!R45*'Rýchlosti 0'!R70)+('Intenzity 0'!R46*'Rýchlosti 0'!R71)+('Intenzity 0'!R47*'Rýchlosti 0'!R72)</f>
        <v>0</v>
      </c>
      <c r="R8" s="231">
        <f>('Intenzity 0'!S44*'Rýchlosti 0'!S69)+('Intenzity 0'!S45*'Rýchlosti 0'!S70)+('Intenzity 0'!S46*'Rýchlosti 0'!S71)+('Intenzity 0'!S47*'Rýchlosti 0'!S72)</f>
        <v>0</v>
      </c>
      <c r="S8" s="231">
        <f>('Intenzity 0'!T44*'Rýchlosti 0'!T69)+('Intenzity 0'!T45*'Rýchlosti 0'!T70)+('Intenzity 0'!T46*'Rýchlosti 0'!T71)+('Intenzity 0'!T47*'Rýchlosti 0'!T72)</f>
        <v>0</v>
      </c>
      <c r="T8" s="231">
        <f>('Intenzity 0'!U44*'Rýchlosti 0'!U69)+('Intenzity 0'!U45*'Rýchlosti 0'!U70)+('Intenzity 0'!U46*'Rýchlosti 0'!U71)+('Intenzity 0'!U47*'Rýchlosti 0'!U72)</f>
        <v>0</v>
      </c>
      <c r="U8" s="231">
        <f>('Intenzity 0'!V44*'Rýchlosti 0'!V69)+('Intenzity 0'!V45*'Rýchlosti 0'!V70)+('Intenzity 0'!V46*'Rýchlosti 0'!V71)+('Intenzity 0'!V47*'Rýchlosti 0'!V72)</f>
        <v>0</v>
      </c>
      <c r="V8" s="231">
        <f>('Intenzity 0'!W44*'Rýchlosti 0'!W69)+('Intenzity 0'!W45*'Rýchlosti 0'!W70)+('Intenzity 0'!W46*'Rýchlosti 0'!W71)+('Intenzity 0'!W47*'Rýchlosti 0'!W72)</f>
        <v>0</v>
      </c>
      <c r="W8" s="231">
        <f>('Intenzity 0'!X44*'Rýchlosti 0'!X69)+('Intenzity 0'!X45*'Rýchlosti 0'!X70)+('Intenzity 0'!X46*'Rýchlosti 0'!X71)+('Intenzity 0'!X47*'Rýchlosti 0'!X72)</f>
        <v>0</v>
      </c>
      <c r="X8" s="231">
        <f>('Intenzity 0'!Y44*'Rýchlosti 0'!Y69)+('Intenzity 0'!Y45*'Rýchlosti 0'!Y70)+('Intenzity 0'!Y46*'Rýchlosti 0'!Y71)+('Intenzity 0'!Y47*'Rýchlosti 0'!Y72)</f>
        <v>0</v>
      </c>
      <c r="Y8" s="231">
        <f>('Intenzity 0'!Z44*'Rýchlosti 0'!Z69)+('Intenzity 0'!Z45*'Rýchlosti 0'!Z70)+('Intenzity 0'!Z46*'Rýchlosti 0'!Z71)+('Intenzity 0'!Z47*'Rýchlosti 0'!Z72)</f>
        <v>0</v>
      </c>
      <c r="Z8" s="231">
        <f>('Intenzity 0'!AA44*'Rýchlosti 0'!AA69)+('Intenzity 0'!AA45*'Rýchlosti 0'!AA70)+('Intenzity 0'!AA46*'Rýchlosti 0'!AA71)+('Intenzity 0'!AA47*'Rýchlosti 0'!AA72)</f>
        <v>0</v>
      </c>
      <c r="AA8" s="231">
        <f>('Intenzity 0'!AB44*'Rýchlosti 0'!AB69)+('Intenzity 0'!AB45*'Rýchlosti 0'!AB70)+('Intenzity 0'!AB46*'Rýchlosti 0'!AB71)+('Intenzity 0'!AB47*'Rýchlosti 0'!AB72)</f>
        <v>0</v>
      </c>
      <c r="AB8" s="231">
        <f>('Intenzity 0'!AC44*'Rýchlosti 0'!AC69)+('Intenzity 0'!AC45*'Rýchlosti 0'!AC70)+('Intenzity 0'!AC46*'Rýchlosti 0'!AC71)+('Intenzity 0'!AC47*'Rýchlosti 0'!AC72)</f>
        <v>0</v>
      </c>
      <c r="AC8" s="231">
        <f>('Intenzity 0'!AD44*'Rýchlosti 0'!AD69)+('Intenzity 0'!AD45*'Rýchlosti 0'!AD70)+('Intenzity 0'!AD46*'Rýchlosti 0'!AD71)+('Intenzity 0'!AD47*'Rýchlosti 0'!AD72)</f>
        <v>0</v>
      </c>
      <c r="AD8" s="231">
        <f>('Intenzity 0'!AE44*'Rýchlosti 0'!AE69)+('Intenzity 0'!AE45*'Rýchlosti 0'!AE70)+('Intenzity 0'!AE46*'Rýchlosti 0'!AE71)+('Intenzity 0'!AE47*'Rýchlosti 0'!AE72)</f>
        <v>0</v>
      </c>
      <c r="AE8" s="231">
        <f>('Intenzity 0'!AF44*'Rýchlosti 0'!AF69)+('Intenzity 0'!AF45*'Rýchlosti 0'!AF70)+('Intenzity 0'!AF46*'Rýchlosti 0'!AF71)+('Intenzity 0'!AF47*'Rýchlosti 0'!AF72)</f>
        <v>0</v>
      </c>
      <c r="AF8" s="231">
        <f>('Intenzity 0'!AG44*'Rýchlosti 0'!AG69)+('Intenzity 0'!AG45*'Rýchlosti 0'!AG70)+('Intenzity 0'!AG46*'Rýchlosti 0'!AG71)+('Intenzity 0'!AG47*'Rýchlosti 0'!AG72)</f>
        <v>0</v>
      </c>
      <c r="AG8" s="231">
        <f>('Intenzity 0'!AH44*'Rýchlosti 0'!AH69)+('Intenzity 0'!AH45*'Rýchlosti 0'!AH70)+('Intenzity 0'!AH46*'Rýchlosti 0'!AH71)+('Intenzity 0'!AH47*'Rýchlosti 0'!AH72)</f>
        <v>0</v>
      </c>
    </row>
    <row r="9" spans="2:33" x14ac:dyDescent="0.2">
      <c r="B9" s="203" t="s">
        <v>240</v>
      </c>
      <c r="C9" s="221">
        <f t="shared" si="1"/>
        <v>0</v>
      </c>
      <c r="D9" s="231">
        <f>('Intenzity 0'!E61*'Rýchlosti 0'!E92)+('Intenzity 0'!E62*'Rýchlosti 0'!E93)+('Intenzity 0'!E63*'Rýchlosti 0'!E94)+('Intenzity 0'!E64*'Rýchlosti 0'!E95)</f>
        <v>0</v>
      </c>
      <c r="E9" s="231">
        <f>('Intenzity 0'!F61*'Rýchlosti 0'!F92)+('Intenzity 0'!F62*'Rýchlosti 0'!F93)+('Intenzity 0'!F63*'Rýchlosti 0'!F94)+('Intenzity 0'!F64*'Rýchlosti 0'!F95)</f>
        <v>0</v>
      </c>
      <c r="F9" s="231">
        <f>('Intenzity 0'!G61*'Rýchlosti 0'!G92)+('Intenzity 0'!G62*'Rýchlosti 0'!G93)+('Intenzity 0'!G63*'Rýchlosti 0'!G94)+('Intenzity 0'!G64*'Rýchlosti 0'!G95)</f>
        <v>0</v>
      </c>
      <c r="G9" s="231">
        <f>('Intenzity 0'!H61*'Rýchlosti 0'!H92)+('Intenzity 0'!H62*'Rýchlosti 0'!H93)+('Intenzity 0'!H63*'Rýchlosti 0'!H94)+('Intenzity 0'!H64*'Rýchlosti 0'!H95)</f>
        <v>0</v>
      </c>
      <c r="H9" s="231">
        <f>('Intenzity 0'!I61*'Rýchlosti 0'!I92)+('Intenzity 0'!I62*'Rýchlosti 0'!I93)+('Intenzity 0'!I63*'Rýchlosti 0'!I94)+('Intenzity 0'!I64*'Rýchlosti 0'!I95)</f>
        <v>0</v>
      </c>
      <c r="I9" s="231">
        <f>('Intenzity 0'!J61*'Rýchlosti 0'!J92)+('Intenzity 0'!J62*'Rýchlosti 0'!J93)+('Intenzity 0'!J63*'Rýchlosti 0'!J94)+('Intenzity 0'!J64*'Rýchlosti 0'!J95)</f>
        <v>0</v>
      </c>
      <c r="J9" s="231">
        <f>('Intenzity 0'!K61*'Rýchlosti 0'!K92)+('Intenzity 0'!K62*'Rýchlosti 0'!K93)+('Intenzity 0'!K63*'Rýchlosti 0'!K94)+('Intenzity 0'!K64*'Rýchlosti 0'!K95)</f>
        <v>0</v>
      </c>
      <c r="K9" s="231">
        <f>('Intenzity 0'!L61*'Rýchlosti 0'!L92)+('Intenzity 0'!L62*'Rýchlosti 0'!L93)+('Intenzity 0'!L63*'Rýchlosti 0'!L94)+('Intenzity 0'!L64*'Rýchlosti 0'!L95)</f>
        <v>0</v>
      </c>
      <c r="L9" s="231">
        <f>('Intenzity 0'!M61*'Rýchlosti 0'!M92)+('Intenzity 0'!M62*'Rýchlosti 0'!M93)+('Intenzity 0'!M63*'Rýchlosti 0'!M94)+('Intenzity 0'!M64*'Rýchlosti 0'!M95)</f>
        <v>0</v>
      </c>
      <c r="M9" s="231">
        <f>('Intenzity 0'!N61*'Rýchlosti 0'!N92)+('Intenzity 0'!N62*'Rýchlosti 0'!N93)+('Intenzity 0'!N63*'Rýchlosti 0'!N94)+('Intenzity 0'!N64*'Rýchlosti 0'!N95)</f>
        <v>0</v>
      </c>
      <c r="N9" s="231">
        <f>('Intenzity 0'!O61*'Rýchlosti 0'!O92)+('Intenzity 0'!O62*'Rýchlosti 0'!O93)+('Intenzity 0'!O63*'Rýchlosti 0'!O94)+('Intenzity 0'!O64*'Rýchlosti 0'!O95)</f>
        <v>0</v>
      </c>
      <c r="O9" s="231">
        <f>('Intenzity 0'!P61*'Rýchlosti 0'!P92)+('Intenzity 0'!P62*'Rýchlosti 0'!P93)+('Intenzity 0'!P63*'Rýchlosti 0'!P94)+('Intenzity 0'!P64*'Rýchlosti 0'!P95)</f>
        <v>0</v>
      </c>
      <c r="P9" s="231">
        <f>('Intenzity 0'!Q61*'Rýchlosti 0'!Q92)+('Intenzity 0'!Q62*'Rýchlosti 0'!Q93)+('Intenzity 0'!Q63*'Rýchlosti 0'!Q94)+('Intenzity 0'!Q64*'Rýchlosti 0'!Q95)</f>
        <v>0</v>
      </c>
      <c r="Q9" s="231">
        <f>('Intenzity 0'!R61*'Rýchlosti 0'!R92)+('Intenzity 0'!R62*'Rýchlosti 0'!R93)+('Intenzity 0'!R63*'Rýchlosti 0'!R94)+('Intenzity 0'!R64*'Rýchlosti 0'!R95)</f>
        <v>0</v>
      </c>
      <c r="R9" s="231">
        <f>('Intenzity 0'!S61*'Rýchlosti 0'!S92)+('Intenzity 0'!S62*'Rýchlosti 0'!S93)+('Intenzity 0'!S63*'Rýchlosti 0'!S94)+('Intenzity 0'!S64*'Rýchlosti 0'!S95)</f>
        <v>0</v>
      </c>
      <c r="S9" s="231">
        <f>('Intenzity 0'!T61*'Rýchlosti 0'!T92)+('Intenzity 0'!T62*'Rýchlosti 0'!T93)+('Intenzity 0'!T63*'Rýchlosti 0'!T94)+('Intenzity 0'!T64*'Rýchlosti 0'!T95)</f>
        <v>0</v>
      </c>
      <c r="T9" s="231">
        <f>('Intenzity 0'!U61*'Rýchlosti 0'!U92)+('Intenzity 0'!U62*'Rýchlosti 0'!U93)+('Intenzity 0'!U63*'Rýchlosti 0'!U94)+('Intenzity 0'!U64*'Rýchlosti 0'!U95)</f>
        <v>0</v>
      </c>
      <c r="U9" s="231">
        <f>('Intenzity 0'!V61*'Rýchlosti 0'!V92)+('Intenzity 0'!V62*'Rýchlosti 0'!V93)+('Intenzity 0'!V63*'Rýchlosti 0'!V94)+('Intenzity 0'!V64*'Rýchlosti 0'!V95)</f>
        <v>0</v>
      </c>
      <c r="V9" s="231">
        <f>('Intenzity 0'!W61*'Rýchlosti 0'!W92)+('Intenzity 0'!W62*'Rýchlosti 0'!W93)+('Intenzity 0'!W63*'Rýchlosti 0'!W94)+('Intenzity 0'!W64*'Rýchlosti 0'!W95)</f>
        <v>0</v>
      </c>
      <c r="W9" s="231">
        <f>('Intenzity 0'!X61*'Rýchlosti 0'!X92)+('Intenzity 0'!X62*'Rýchlosti 0'!X93)+('Intenzity 0'!X63*'Rýchlosti 0'!X94)+('Intenzity 0'!X64*'Rýchlosti 0'!X95)</f>
        <v>0</v>
      </c>
      <c r="X9" s="231">
        <f>('Intenzity 0'!Y61*'Rýchlosti 0'!Y92)+('Intenzity 0'!Y62*'Rýchlosti 0'!Y93)+('Intenzity 0'!Y63*'Rýchlosti 0'!Y94)+('Intenzity 0'!Y64*'Rýchlosti 0'!Y95)</f>
        <v>0</v>
      </c>
      <c r="Y9" s="231">
        <f>('Intenzity 0'!Z61*'Rýchlosti 0'!Z92)+('Intenzity 0'!Z62*'Rýchlosti 0'!Z93)+('Intenzity 0'!Z63*'Rýchlosti 0'!Z94)+('Intenzity 0'!Z64*'Rýchlosti 0'!Z95)</f>
        <v>0</v>
      </c>
      <c r="Z9" s="231">
        <f>('Intenzity 0'!AA61*'Rýchlosti 0'!AA92)+('Intenzity 0'!AA62*'Rýchlosti 0'!AA93)+('Intenzity 0'!AA63*'Rýchlosti 0'!AA94)+('Intenzity 0'!AA64*'Rýchlosti 0'!AA95)</f>
        <v>0</v>
      </c>
      <c r="AA9" s="231">
        <f>('Intenzity 0'!AB61*'Rýchlosti 0'!AB92)+('Intenzity 0'!AB62*'Rýchlosti 0'!AB93)+('Intenzity 0'!AB63*'Rýchlosti 0'!AB94)+('Intenzity 0'!AB64*'Rýchlosti 0'!AB95)</f>
        <v>0</v>
      </c>
      <c r="AB9" s="231">
        <f>('Intenzity 0'!AC61*'Rýchlosti 0'!AC92)+('Intenzity 0'!AC62*'Rýchlosti 0'!AC93)+('Intenzity 0'!AC63*'Rýchlosti 0'!AC94)+('Intenzity 0'!AC64*'Rýchlosti 0'!AC95)</f>
        <v>0</v>
      </c>
      <c r="AC9" s="231">
        <f>('Intenzity 0'!AD61*'Rýchlosti 0'!AD92)+('Intenzity 0'!AD62*'Rýchlosti 0'!AD93)+('Intenzity 0'!AD63*'Rýchlosti 0'!AD94)+('Intenzity 0'!AD64*'Rýchlosti 0'!AD95)</f>
        <v>0</v>
      </c>
      <c r="AD9" s="231">
        <f>('Intenzity 0'!AE61*'Rýchlosti 0'!AE92)+('Intenzity 0'!AE62*'Rýchlosti 0'!AE93)+('Intenzity 0'!AE63*'Rýchlosti 0'!AE94)+('Intenzity 0'!AE64*'Rýchlosti 0'!AE95)</f>
        <v>0</v>
      </c>
      <c r="AE9" s="231">
        <f>('Intenzity 0'!AF61*'Rýchlosti 0'!AF92)+('Intenzity 0'!AF62*'Rýchlosti 0'!AF93)+('Intenzity 0'!AF63*'Rýchlosti 0'!AF94)+('Intenzity 0'!AF64*'Rýchlosti 0'!AF95)</f>
        <v>0</v>
      </c>
      <c r="AF9" s="231">
        <f>('Intenzity 0'!AG61*'Rýchlosti 0'!AG92)+('Intenzity 0'!AG62*'Rýchlosti 0'!AG93)+('Intenzity 0'!AG63*'Rýchlosti 0'!AG94)+('Intenzity 0'!AG64*'Rýchlosti 0'!AG95)</f>
        <v>0</v>
      </c>
      <c r="AG9" s="231">
        <f>('Intenzity 0'!AH61*'Rýchlosti 0'!AH92)+('Intenzity 0'!AH62*'Rýchlosti 0'!AH93)+('Intenzity 0'!AH63*'Rýchlosti 0'!AH94)+('Intenzity 0'!AH64*'Rýchlosti 0'!AH95)</f>
        <v>0</v>
      </c>
    </row>
    <row r="10" spans="2:33" x14ac:dyDescent="0.2">
      <c r="B10" s="203" t="s">
        <v>241</v>
      </c>
      <c r="C10" s="221">
        <f t="shared" si="1"/>
        <v>0</v>
      </c>
      <c r="D10" s="231">
        <f>('Intenzity 0'!E78*'Rýchlosti 0'!E115)+('Intenzity 0'!E79*'Rýchlosti 0'!E116)+('Intenzity 0'!E80*'Rýchlosti 0'!E117)+('Intenzity 0'!E81*'Rýchlosti 0'!E118)</f>
        <v>0</v>
      </c>
      <c r="E10" s="231">
        <f>('Intenzity 0'!F78*'Rýchlosti 0'!F115)+('Intenzity 0'!F79*'Rýchlosti 0'!F116)+('Intenzity 0'!F80*'Rýchlosti 0'!F117)+('Intenzity 0'!F81*'Rýchlosti 0'!F118)</f>
        <v>0</v>
      </c>
      <c r="F10" s="231">
        <f>('Intenzity 0'!G78*'Rýchlosti 0'!G115)+('Intenzity 0'!G79*'Rýchlosti 0'!G116)+('Intenzity 0'!G80*'Rýchlosti 0'!G117)+('Intenzity 0'!G81*'Rýchlosti 0'!G118)</f>
        <v>0</v>
      </c>
      <c r="G10" s="231">
        <f>('Intenzity 0'!H78*'Rýchlosti 0'!H115)+('Intenzity 0'!H79*'Rýchlosti 0'!H116)+('Intenzity 0'!H80*'Rýchlosti 0'!H117)+('Intenzity 0'!H81*'Rýchlosti 0'!H118)</f>
        <v>0</v>
      </c>
      <c r="H10" s="231">
        <f>('Intenzity 0'!I78*'Rýchlosti 0'!I115)+('Intenzity 0'!I79*'Rýchlosti 0'!I116)+('Intenzity 0'!I80*'Rýchlosti 0'!I117)+('Intenzity 0'!I81*'Rýchlosti 0'!I118)</f>
        <v>0</v>
      </c>
      <c r="I10" s="231">
        <f>('Intenzity 0'!J78*'Rýchlosti 0'!J115)+('Intenzity 0'!J79*'Rýchlosti 0'!J116)+('Intenzity 0'!J80*'Rýchlosti 0'!J117)+('Intenzity 0'!J81*'Rýchlosti 0'!J118)</f>
        <v>0</v>
      </c>
      <c r="J10" s="231">
        <f>('Intenzity 0'!K78*'Rýchlosti 0'!K115)+('Intenzity 0'!K79*'Rýchlosti 0'!K116)+('Intenzity 0'!K80*'Rýchlosti 0'!K117)+('Intenzity 0'!K81*'Rýchlosti 0'!K118)</f>
        <v>0</v>
      </c>
      <c r="K10" s="231">
        <f>('Intenzity 0'!L78*'Rýchlosti 0'!L115)+('Intenzity 0'!L79*'Rýchlosti 0'!L116)+('Intenzity 0'!L80*'Rýchlosti 0'!L117)+('Intenzity 0'!L81*'Rýchlosti 0'!L118)</f>
        <v>0</v>
      </c>
      <c r="L10" s="231">
        <f>('Intenzity 0'!M78*'Rýchlosti 0'!M115)+('Intenzity 0'!M79*'Rýchlosti 0'!M116)+('Intenzity 0'!M80*'Rýchlosti 0'!M117)+('Intenzity 0'!M81*'Rýchlosti 0'!M118)</f>
        <v>0</v>
      </c>
      <c r="M10" s="231">
        <f>('Intenzity 0'!N78*'Rýchlosti 0'!N115)+('Intenzity 0'!N79*'Rýchlosti 0'!N116)+('Intenzity 0'!N80*'Rýchlosti 0'!N117)+('Intenzity 0'!N81*'Rýchlosti 0'!N118)</f>
        <v>0</v>
      </c>
      <c r="N10" s="231">
        <f>('Intenzity 0'!O78*'Rýchlosti 0'!O115)+('Intenzity 0'!O79*'Rýchlosti 0'!O116)+('Intenzity 0'!O80*'Rýchlosti 0'!O117)+('Intenzity 0'!O81*'Rýchlosti 0'!O118)</f>
        <v>0</v>
      </c>
      <c r="O10" s="231">
        <f>('Intenzity 0'!P78*'Rýchlosti 0'!P115)+('Intenzity 0'!P79*'Rýchlosti 0'!P116)+('Intenzity 0'!P80*'Rýchlosti 0'!P117)+('Intenzity 0'!P81*'Rýchlosti 0'!P118)</f>
        <v>0</v>
      </c>
      <c r="P10" s="231">
        <f>('Intenzity 0'!Q78*'Rýchlosti 0'!Q115)+('Intenzity 0'!Q79*'Rýchlosti 0'!Q116)+('Intenzity 0'!Q80*'Rýchlosti 0'!Q117)+('Intenzity 0'!Q81*'Rýchlosti 0'!Q118)</f>
        <v>0</v>
      </c>
      <c r="Q10" s="231">
        <f>('Intenzity 0'!R78*'Rýchlosti 0'!R115)+('Intenzity 0'!R79*'Rýchlosti 0'!R116)+('Intenzity 0'!R80*'Rýchlosti 0'!R117)+('Intenzity 0'!R81*'Rýchlosti 0'!R118)</f>
        <v>0</v>
      </c>
      <c r="R10" s="231">
        <f>('Intenzity 0'!S78*'Rýchlosti 0'!S115)+('Intenzity 0'!S79*'Rýchlosti 0'!S116)+('Intenzity 0'!S80*'Rýchlosti 0'!S117)+('Intenzity 0'!S81*'Rýchlosti 0'!S118)</f>
        <v>0</v>
      </c>
      <c r="S10" s="231">
        <f>('Intenzity 0'!T78*'Rýchlosti 0'!T115)+('Intenzity 0'!T79*'Rýchlosti 0'!T116)+('Intenzity 0'!T80*'Rýchlosti 0'!T117)+('Intenzity 0'!T81*'Rýchlosti 0'!T118)</f>
        <v>0</v>
      </c>
      <c r="T10" s="231">
        <f>('Intenzity 0'!U78*'Rýchlosti 0'!U115)+('Intenzity 0'!U79*'Rýchlosti 0'!U116)+('Intenzity 0'!U80*'Rýchlosti 0'!U117)+('Intenzity 0'!U81*'Rýchlosti 0'!U118)</f>
        <v>0</v>
      </c>
      <c r="U10" s="231">
        <f>('Intenzity 0'!V78*'Rýchlosti 0'!V115)+('Intenzity 0'!V79*'Rýchlosti 0'!V116)+('Intenzity 0'!V80*'Rýchlosti 0'!V117)+('Intenzity 0'!V81*'Rýchlosti 0'!V118)</f>
        <v>0</v>
      </c>
      <c r="V10" s="231">
        <f>('Intenzity 0'!W78*'Rýchlosti 0'!W115)+('Intenzity 0'!W79*'Rýchlosti 0'!W116)+('Intenzity 0'!W80*'Rýchlosti 0'!W117)+('Intenzity 0'!W81*'Rýchlosti 0'!W118)</f>
        <v>0</v>
      </c>
      <c r="W10" s="231">
        <f>('Intenzity 0'!X78*'Rýchlosti 0'!X115)+('Intenzity 0'!X79*'Rýchlosti 0'!X116)+('Intenzity 0'!X80*'Rýchlosti 0'!X117)+('Intenzity 0'!X81*'Rýchlosti 0'!X118)</f>
        <v>0</v>
      </c>
      <c r="X10" s="231">
        <f>('Intenzity 0'!Y78*'Rýchlosti 0'!Y115)+('Intenzity 0'!Y79*'Rýchlosti 0'!Y116)+('Intenzity 0'!Y80*'Rýchlosti 0'!Y117)+('Intenzity 0'!Y81*'Rýchlosti 0'!Y118)</f>
        <v>0</v>
      </c>
      <c r="Y10" s="231">
        <f>('Intenzity 0'!Z78*'Rýchlosti 0'!Z115)+('Intenzity 0'!Z79*'Rýchlosti 0'!Z116)+('Intenzity 0'!Z80*'Rýchlosti 0'!Z117)+('Intenzity 0'!Z81*'Rýchlosti 0'!Z118)</f>
        <v>0</v>
      </c>
      <c r="Z10" s="231">
        <f>('Intenzity 0'!AA78*'Rýchlosti 0'!AA115)+('Intenzity 0'!AA79*'Rýchlosti 0'!AA116)+('Intenzity 0'!AA80*'Rýchlosti 0'!AA117)+('Intenzity 0'!AA81*'Rýchlosti 0'!AA118)</f>
        <v>0</v>
      </c>
      <c r="AA10" s="231">
        <f>('Intenzity 0'!AB78*'Rýchlosti 0'!AB115)+('Intenzity 0'!AB79*'Rýchlosti 0'!AB116)+('Intenzity 0'!AB80*'Rýchlosti 0'!AB117)+('Intenzity 0'!AB81*'Rýchlosti 0'!AB118)</f>
        <v>0</v>
      </c>
      <c r="AB10" s="231">
        <f>('Intenzity 0'!AC78*'Rýchlosti 0'!AC115)+('Intenzity 0'!AC79*'Rýchlosti 0'!AC116)+('Intenzity 0'!AC80*'Rýchlosti 0'!AC117)+('Intenzity 0'!AC81*'Rýchlosti 0'!AC118)</f>
        <v>0</v>
      </c>
      <c r="AC10" s="231">
        <f>('Intenzity 0'!AD78*'Rýchlosti 0'!AD115)+('Intenzity 0'!AD79*'Rýchlosti 0'!AD116)+('Intenzity 0'!AD80*'Rýchlosti 0'!AD117)+('Intenzity 0'!AD81*'Rýchlosti 0'!AD118)</f>
        <v>0</v>
      </c>
      <c r="AD10" s="231">
        <f>('Intenzity 0'!AE78*'Rýchlosti 0'!AE115)+('Intenzity 0'!AE79*'Rýchlosti 0'!AE116)+('Intenzity 0'!AE80*'Rýchlosti 0'!AE117)+('Intenzity 0'!AE81*'Rýchlosti 0'!AE118)</f>
        <v>0</v>
      </c>
      <c r="AE10" s="231">
        <f>('Intenzity 0'!AF78*'Rýchlosti 0'!AF115)+('Intenzity 0'!AF79*'Rýchlosti 0'!AF116)+('Intenzity 0'!AF80*'Rýchlosti 0'!AF117)+('Intenzity 0'!AF81*'Rýchlosti 0'!AF118)</f>
        <v>0</v>
      </c>
      <c r="AF10" s="231">
        <f>('Intenzity 0'!AG78*'Rýchlosti 0'!AG115)+('Intenzity 0'!AG79*'Rýchlosti 0'!AG116)+('Intenzity 0'!AG80*'Rýchlosti 0'!AG117)+('Intenzity 0'!AG81*'Rýchlosti 0'!AG118)</f>
        <v>0</v>
      </c>
      <c r="AG10" s="231">
        <f>('Intenzity 0'!AH78*'Rýchlosti 0'!AH115)+('Intenzity 0'!AH79*'Rýchlosti 0'!AH116)+('Intenzity 0'!AH80*'Rýchlosti 0'!AH117)+('Intenzity 0'!AH81*'Rýchlosti 0'!AH118)</f>
        <v>0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383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0</v>
      </c>
      <c r="D16" s="231">
        <f>(('Intenzity 1'!E10*'Rýchlosti 1'!E18)+('Intenzity 1'!E11*'Rýchlosti 1'!E19)+('Intenzity 1'!E12*'Rýchlosti 1'!E20)+('Intenzity 1'!E13*'Rýchlosti 1'!E21))*0.75</f>
        <v>0</v>
      </c>
      <c r="E16" s="231">
        <f>(('Intenzity 1'!F10*'Rýchlosti 1'!F18)+('Intenzity 1'!F11*'Rýchlosti 1'!F19)+('Intenzity 1'!F12*'Rýchlosti 1'!F20)+('Intenzity 1'!F13*'Rýchlosti 1'!F21))*0.75</f>
        <v>0</v>
      </c>
      <c r="F16" s="231">
        <f>(('Intenzity 1'!G10*'Rýchlosti 1'!G18)+('Intenzity 1'!G11*'Rýchlosti 1'!G19)+('Intenzity 1'!G12*'Rýchlosti 1'!G20)+('Intenzity 1'!G13*'Rýchlosti 1'!G21))*0.75</f>
        <v>0</v>
      </c>
      <c r="G16" s="231">
        <f>(('Intenzity 1'!H10*'Rýchlosti 1'!H18)+('Intenzity 1'!H11*'Rýchlosti 1'!H19)+('Intenzity 1'!H12*'Rýchlosti 1'!H20)+('Intenzity 1'!H13*'Rýchlosti 1'!H21))*0.75</f>
        <v>0</v>
      </c>
      <c r="H16" s="231">
        <f>(('Intenzity 1'!I10*'Rýchlosti 1'!I18)+('Intenzity 1'!I11*'Rýchlosti 1'!I19)+('Intenzity 1'!I12*'Rýchlosti 1'!I20)+('Intenzity 1'!I13*'Rýchlosti 1'!I21))*0.75</f>
        <v>0</v>
      </c>
      <c r="I16" s="231">
        <f>(('Intenzity 1'!J10*'Rýchlosti 1'!J18)+('Intenzity 1'!J11*'Rýchlosti 1'!J19)+('Intenzity 1'!J12*'Rýchlosti 1'!J20)+('Intenzity 1'!J13*'Rýchlosti 1'!J21))*0.75</f>
        <v>0</v>
      </c>
      <c r="J16" s="231">
        <f>(('Intenzity 1'!K10*'Rýchlosti 1'!K18)+('Intenzity 1'!K11*'Rýchlosti 1'!K19)+('Intenzity 1'!K12*'Rýchlosti 1'!K20)+('Intenzity 1'!K13*'Rýchlosti 1'!K21))*0.75</f>
        <v>0</v>
      </c>
      <c r="K16" s="231">
        <f>(('Intenzity 1'!L10*'Rýchlosti 1'!L18)+('Intenzity 1'!L11*'Rýchlosti 1'!L19)+('Intenzity 1'!L12*'Rýchlosti 1'!L20)+('Intenzity 1'!L13*'Rýchlosti 1'!L21))*0.75</f>
        <v>0</v>
      </c>
      <c r="L16" s="231">
        <f>(('Intenzity 1'!M10*'Rýchlosti 1'!M18)+('Intenzity 1'!M11*'Rýchlosti 1'!M19)+('Intenzity 1'!M12*'Rýchlosti 1'!M20)+('Intenzity 1'!M13*'Rýchlosti 1'!M21))*0.75</f>
        <v>0</v>
      </c>
      <c r="M16" s="231">
        <f>(('Intenzity 1'!N10*'Rýchlosti 1'!N18)+('Intenzity 1'!N11*'Rýchlosti 1'!N19)+('Intenzity 1'!N12*'Rýchlosti 1'!N20)+('Intenzity 1'!N13*'Rýchlosti 1'!N21))*0.75</f>
        <v>0</v>
      </c>
      <c r="N16" s="231">
        <f>(('Intenzity 1'!O10*'Rýchlosti 1'!O18)+('Intenzity 1'!O11*'Rýchlosti 1'!O19)+('Intenzity 1'!O12*'Rýchlosti 1'!O20)+('Intenzity 1'!O13*'Rýchlosti 1'!O21))*0.75</f>
        <v>0</v>
      </c>
      <c r="O16" s="231">
        <f>(('Intenzity 1'!P10*'Rýchlosti 1'!P18)+('Intenzity 1'!P11*'Rýchlosti 1'!P19)+('Intenzity 1'!P12*'Rýchlosti 1'!P20)+('Intenzity 1'!P13*'Rýchlosti 1'!P21))*0.75</f>
        <v>0</v>
      </c>
      <c r="P16" s="231">
        <f>(('Intenzity 1'!Q10*'Rýchlosti 1'!Q18)+('Intenzity 1'!Q11*'Rýchlosti 1'!Q19)+('Intenzity 1'!Q12*'Rýchlosti 1'!Q20)+('Intenzity 1'!Q13*'Rýchlosti 1'!Q21))*0.75</f>
        <v>0</v>
      </c>
      <c r="Q16" s="231">
        <f>(('Intenzity 1'!R10*'Rýchlosti 1'!R18)+('Intenzity 1'!R11*'Rýchlosti 1'!R19)+('Intenzity 1'!R12*'Rýchlosti 1'!R20)+('Intenzity 1'!R13*'Rýchlosti 1'!R21))*0.75</f>
        <v>0</v>
      </c>
      <c r="R16" s="231">
        <f>(('Intenzity 1'!S10*'Rýchlosti 1'!S18)+('Intenzity 1'!S11*'Rýchlosti 1'!S19)+('Intenzity 1'!S12*'Rýchlosti 1'!S20)+('Intenzity 1'!S13*'Rýchlosti 1'!S21))*0.75</f>
        <v>0</v>
      </c>
      <c r="S16" s="231">
        <f>(('Intenzity 1'!T10*'Rýchlosti 1'!T18)+('Intenzity 1'!T11*'Rýchlosti 1'!T19)+('Intenzity 1'!T12*'Rýchlosti 1'!T20)+('Intenzity 1'!T13*'Rýchlosti 1'!T21))*0.75</f>
        <v>0</v>
      </c>
      <c r="T16" s="231">
        <f>(('Intenzity 1'!U10*'Rýchlosti 1'!U18)+('Intenzity 1'!U11*'Rýchlosti 1'!U19)+('Intenzity 1'!U12*'Rýchlosti 1'!U20)+('Intenzity 1'!U13*'Rýchlosti 1'!U21))*0.75</f>
        <v>0</v>
      </c>
      <c r="U16" s="231">
        <f>(('Intenzity 1'!V10*'Rýchlosti 1'!V18)+('Intenzity 1'!V11*'Rýchlosti 1'!V19)+('Intenzity 1'!V12*'Rýchlosti 1'!V20)+('Intenzity 1'!V13*'Rýchlosti 1'!V21))*0.75</f>
        <v>0</v>
      </c>
      <c r="V16" s="231">
        <f>(('Intenzity 1'!W10*'Rýchlosti 1'!W18)+('Intenzity 1'!W11*'Rýchlosti 1'!W19)+('Intenzity 1'!W12*'Rýchlosti 1'!W20)+('Intenzity 1'!W13*'Rýchlosti 1'!W21))*0.75</f>
        <v>0</v>
      </c>
      <c r="W16" s="231">
        <f>(('Intenzity 1'!X10*'Rýchlosti 1'!X18)+('Intenzity 1'!X11*'Rýchlosti 1'!X19)+('Intenzity 1'!X12*'Rýchlosti 1'!X20)+('Intenzity 1'!X13*'Rýchlosti 1'!X21))*0.75</f>
        <v>0</v>
      </c>
      <c r="X16" s="231">
        <f>(('Intenzity 1'!Y10*'Rýchlosti 1'!Y18)+('Intenzity 1'!Y11*'Rýchlosti 1'!Y19)+('Intenzity 1'!Y12*'Rýchlosti 1'!Y20)+('Intenzity 1'!Y13*'Rýchlosti 1'!Y21))*0.75</f>
        <v>0</v>
      </c>
      <c r="Y16" s="231">
        <f>(('Intenzity 1'!Z10*'Rýchlosti 1'!Z18)+('Intenzity 1'!Z11*'Rýchlosti 1'!Z19)+('Intenzity 1'!Z12*'Rýchlosti 1'!Z20)+('Intenzity 1'!Z13*'Rýchlosti 1'!Z21))*0.75</f>
        <v>0</v>
      </c>
      <c r="Z16" s="231">
        <f>(('Intenzity 1'!AA10*'Rýchlosti 1'!AA18)+('Intenzity 1'!AA11*'Rýchlosti 1'!AA19)+('Intenzity 1'!AA12*'Rýchlosti 1'!AA20)+('Intenzity 1'!AA13*'Rýchlosti 1'!AA21))*0.75</f>
        <v>0</v>
      </c>
      <c r="AA16" s="231">
        <f>(('Intenzity 1'!AB10*'Rýchlosti 1'!AB18)+('Intenzity 1'!AB11*'Rýchlosti 1'!AB19)+('Intenzity 1'!AB12*'Rýchlosti 1'!AB20)+('Intenzity 1'!AB13*'Rýchlosti 1'!AB21))*0.75</f>
        <v>0</v>
      </c>
      <c r="AB16" s="231">
        <f>(('Intenzity 1'!AC10*'Rýchlosti 1'!AC18)+('Intenzity 1'!AC11*'Rýchlosti 1'!AC19)+('Intenzity 1'!AC12*'Rýchlosti 1'!AC20)+('Intenzity 1'!AC13*'Rýchlosti 1'!AC21))*0.75</f>
        <v>0</v>
      </c>
      <c r="AC16" s="231">
        <f>(('Intenzity 1'!AD10*'Rýchlosti 1'!AD18)+('Intenzity 1'!AD11*'Rýchlosti 1'!AD19)+('Intenzity 1'!AD12*'Rýchlosti 1'!AD20)+('Intenzity 1'!AD13*'Rýchlosti 1'!AD21))*0.75</f>
        <v>0</v>
      </c>
      <c r="AD16" s="231">
        <f>(('Intenzity 1'!AE10*'Rýchlosti 1'!AE18)+('Intenzity 1'!AE11*'Rýchlosti 1'!AE19)+('Intenzity 1'!AE12*'Rýchlosti 1'!AE20)+('Intenzity 1'!AE13*'Rýchlosti 1'!AE21))*0.75</f>
        <v>0</v>
      </c>
      <c r="AE16" s="231">
        <f>(('Intenzity 1'!AF10*'Rýchlosti 1'!AF18)+('Intenzity 1'!AF11*'Rýchlosti 1'!AF19)+('Intenzity 1'!AF12*'Rýchlosti 1'!AF20)+('Intenzity 1'!AF13*'Rýchlosti 1'!AF21))*0.75</f>
        <v>0</v>
      </c>
      <c r="AF16" s="231">
        <f>(('Intenzity 1'!AG10*'Rýchlosti 1'!AG18)+('Intenzity 1'!AG11*'Rýchlosti 1'!AG19)+('Intenzity 1'!AG12*'Rýchlosti 1'!AG20)+('Intenzity 1'!AG13*'Rýchlosti 1'!AG21))*0.75</f>
        <v>0</v>
      </c>
      <c r="AG16" s="231">
        <f>(('Intenzity 1'!AH10*'Rýchlosti 1'!AH18)+('Intenzity 1'!AH11*'Rýchlosti 1'!AH19)+('Intenzity 1'!AH12*'Rýchlosti 1'!AH20)+('Intenzity 1'!AH13*'Rýchlosti 1'!AH21))*0.75</f>
        <v>0</v>
      </c>
    </row>
    <row r="17" spans="2:33" x14ac:dyDescent="0.2">
      <c r="B17" s="203" t="s">
        <v>367</v>
      </c>
      <c r="C17" s="221">
        <f t="shared" si="3"/>
        <v>0</v>
      </c>
      <c r="D17" s="231">
        <f>(('Intenzity 1'!E10*'Rýchlosti 1'!E23)+('Intenzity 1'!E11*'Rýchlosti 1'!E24)+('Intenzity 1'!E12*'Rýchlosti 1'!E25)+('Intenzity 1'!E13*'Rýchlosti 1'!E26))*0.25</f>
        <v>0</v>
      </c>
      <c r="E17" s="231">
        <f>(('Intenzity 1'!F10*'Rýchlosti 1'!F23)+('Intenzity 1'!F11*'Rýchlosti 1'!F24)+('Intenzity 1'!F12*'Rýchlosti 1'!F25)+('Intenzity 1'!F13*'Rýchlosti 1'!F26))*0.25</f>
        <v>0</v>
      </c>
      <c r="F17" s="231">
        <f>(('Intenzity 1'!G10*'Rýchlosti 1'!G23)+('Intenzity 1'!G11*'Rýchlosti 1'!G24)+('Intenzity 1'!G12*'Rýchlosti 1'!G25)+('Intenzity 1'!G13*'Rýchlosti 1'!G26))*0.25</f>
        <v>0</v>
      </c>
      <c r="G17" s="231">
        <f>(('Intenzity 1'!H10*'Rýchlosti 1'!H23)+('Intenzity 1'!H11*'Rýchlosti 1'!H24)+('Intenzity 1'!H12*'Rýchlosti 1'!H25)+('Intenzity 1'!H13*'Rýchlosti 1'!H26))*0.25</f>
        <v>0</v>
      </c>
      <c r="H17" s="231">
        <f>(('Intenzity 1'!I10*'Rýchlosti 1'!I23)+('Intenzity 1'!I11*'Rýchlosti 1'!I24)+('Intenzity 1'!I12*'Rýchlosti 1'!I25)+('Intenzity 1'!I13*'Rýchlosti 1'!I26))*0.25</f>
        <v>0</v>
      </c>
      <c r="I17" s="231">
        <f>(('Intenzity 1'!J10*'Rýchlosti 1'!J23)+('Intenzity 1'!J11*'Rýchlosti 1'!J24)+('Intenzity 1'!J12*'Rýchlosti 1'!J25)+('Intenzity 1'!J13*'Rýchlosti 1'!J26))*0.25</f>
        <v>0</v>
      </c>
      <c r="J17" s="231">
        <f>(('Intenzity 1'!K10*'Rýchlosti 1'!K23)+('Intenzity 1'!K11*'Rýchlosti 1'!K24)+('Intenzity 1'!K12*'Rýchlosti 1'!K25)+('Intenzity 1'!K13*'Rýchlosti 1'!K26))*0.25</f>
        <v>0</v>
      </c>
      <c r="K17" s="231">
        <f>(('Intenzity 1'!L10*'Rýchlosti 1'!L23)+('Intenzity 1'!L11*'Rýchlosti 1'!L24)+('Intenzity 1'!L12*'Rýchlosti 1'!L25)+('Intenzity 1'!L13*'Rýchlosti 1'!L26))*0.25</f>
        <v>0</v>
      </c>
      <c r="L17" s="231">
        <f>(('Intenzity 1'!M10*'Rýchlosti 1'!M23)+('Intenzity 1'!M11*'Rýchlosti 1'!M24)+('Intenzity 1'!M12*'Rýchlosti 1'!M25)+('Intenzity 1'!M13*'Rýchlosti 1'!M26))*0.25</f>
        <v>0</v>
      </c>
      <c r="M17" s="231">
        <f>(('Intenzity 1'!N10*'Rýchlosti 1'!N23)+('Intenzity 1'!N11*'Rýchlosti 1'!N24)+('Intenzity 1'!N12*'Rýchlosti 1'!N25)+('Intenzity 1'!N13*'Rýchlosti 1'!N26))*0.25</f>
        <v>0</v>
      </c>
      <c r="N17" s="231">
        <f>(('Intenzity 1'!O10*'Rýchlosti 1'!O23)+('Intenzity 1'!O11*'Rýchlosti 1'!O24)+('Intenzity 1'!O12*'Rýchlosti 1'!O25)+('Intenzity 1'!O13*'Rýchlosti 1'!O26))*0.25</f>
        <v>0</v>
      </c>
      <c r="O17" s="231">
        <f>(('Intenzity 1'!P10*'Rýchlosti 1'!P23)+('Intenzity 1'!P11*'Rýchlosti 1'!P24)+('Intenzity 1'!P12*'Rýchlosti 1'!P25)+('Intenzity 1'!P13*'Rýchlosti 1'!P26))*0.25</f>
        <v>0</v>
      </c>
      <c r="P17" s="231">
        <f>(('Intenzity 1'!Q10*'Rýchlosti 1'!Q23)+('Intenzity 1'!Q11*'Rýchlosti 1'!Q24)+('Intenzity 1'!Q12*'Rýchlosti 1'!Q25)+('Intenzity 1'!Q13*'Rýchlosti 1'!Q26))*0.25</f>
        <v>0</v>
      </c>
      <c r="Q17" s="231">
        <f>(('Intenzity 1'!R10*'Rýchlosti 1'!R23)+('Intenzity 1'!R11*'Rýchlosti 1'!R24)+('Intenzity 1'!R12*'Rýchlosti 1'!R25)+('Intenzity 1'!R13*'Rýchlosti 1'!R26))*0.25</f>
        <v>0</v>
      </c>
      <c r="R17" s="231">
        <f>(('Intenzity 1'!S10*'Rýchlosti 1'!S23)+('Intenzity 1'!S11*'Rýchlosti 1'!S24)+('Intenzity 1'!S12*'Rýchlosti 1'!S25)+('Intenzity 1'!S13*'Rýchlosti 1'!S26))*0.25</f>
        <v>0</v>
      </c>
      <c r="S17" s="231">
        <f>(('Intenzity 1'!T10*'Rýchlosti 1'!T23)+('Intenzity 1'!T11*'Rýchlosti 1'!T24)+('Intenzity 1'!T12*'Rýchlosti 1'!T25)+('Intenzity 1'!T13*'Rýchlosti 1'!T26))*0.25</f>
        <v>0</v>
      </c>
      <c r="T17" s="231">
        <f>(('Intenzity 1'!U10*'Rýchlosti 1'!U23)+('Intenzity 1'!U11*'Rýchlosti 1'!U24)+('Intenzity 1'!U12*'Rýchlosti 1'!U25)+('Intenzity 1'!U13*'Rýchlosti 1'!U26))*0.25</f>
        <v>0</v>
      </c>
      <c r="U17" s="231">
        <f>(('Intenzity 1'!V10*'Rýchlosti 1'!V23)+('Intenzity 1'!V11*'Rýchlosti 1'!V24)+('Intenzity 1'!V12*'Rýchlosti 1'!V25)+('Intenzity 1'!V13*'Rýchlosti 1'!V26))*0.25</f>
        <v>0</v>
      </c>
      <c r="V17" s="231">
        <f>(('Intenzity 1'!W10*'Rýchlosti 1'!W23)+('Intenzity 1'!W11*'Rýchlosti 1'!W24)+('Intenzity 1'!W12*'Rýchlosti 1'!W25)+('Intenzity 1'!W13*'Rýchlosti 1'!W26))*0.25</f>
        <v>0</v>
      </c>
      <c r="W17" s="231">
        <f>(('Intenzity 1'!X10*'Rýchlosti 1'!X23)+('Intenzity 1'!X11*'Rýchlosti 1'!X24)+('Intenzity 1'!X12*'Rýchlosti 1'!X25)+('Intenzity 1'!X13*'Rýchlosti 1'!X26))*0.25</f>
        <v>0</v>
      </c>
      <c r="X17" s="231">
        <f>(('Intenzity 1'!Y10*'Rýchlosti 1'!Y23)+('Intenzity 1'!Y11*'Rýchlosti 1'!Y24)+('Intenzity 1'!Y12*'Rýchlosti 1'!Y25)+('Intenzity 1'!Y13*'Rýchlosti 1'!Y26))*0.25</f>
        <v>0</v>
      </c>
      <c r="Y17" s="231">
        <f>(('Intenzity 1'!Z10*'Rýchlosti 1'!Z23)+('Intenzity 1'!Z11*'Rýchlosti 1'!Z24)+('Intenzity 1'!Z12*'Rýchlosti 1'!Z25)+('Intenzity 1'!Z13*'Rýchlosti 1'!Z26))*0.25</f>
        <v>0</v>
      </c>
      <c r="Z17" s="231">
        <f>(('Intenzity 1'!AA10*'Rýchlosti 1'!AA23)+('Intenzity 1'!AA11*'Rýchlosti 1'!AA24)+('Intenzity 1'!AA12*'Rýchlosti 1'!AA25)+('Intenzity 1'!AA13*'Rýchlosti 1'!AA26))*0.25</f>
        <v>0</v>
      </c>
      <c r="AA17" s="231">
        <f>(('Intenzity 1'!AB10*'Rýchlosti 1'!AB23)+('Intenzity 1'!AB11*'Rýchlosti 1'!AB24)+('Intenzity 1'!AB12*'Rýchlosti 1'!AB25)+('Intenzity 1'!AB13*'Rýchlosti 1'!AB26))*0.25</f>
        <v>0</v>
      </c>
      <c r="AB17" s="231">
        <f>(('Intenzity 1'!AC10*'Rýchlosti 1'!AC23)+('Intenzity 1'!AC11*'Rýchlosti 1'!AC24)+('Intenzity 1'!AC12*'Rýchlosti 1'!AC25)+('Intenzity 1'!AC13*'Rýchlosti 1'!AC26))*0.25</f>
        <v>0</v>
      </c>
      <c r="AC17" s="231">
        <f>(('Intenzity 1'!AD10*'Rýchlosti 1'!AD23)+('Intenzity 1'!AD11*'Rýchlosti 1'!AD24)+('Intenzity 1'!AD12*'Rýchlosti 1'!AD25)+('Intenzity 1'!AD13*'Rýchlosti 1'!AD26))*0.25</f>
        <v>0</v>
      </c>
      <c r="AD17" s="231">
        <f>(('Intenzity 1'!AE10*'Rýchlosti 1'!AE23)+('Intenzity 1'!AE11*'Rýchlosti 1'!AE24)+('Intenzity 1'!AE12*'Rýchlosti 1'!AE25)+('Intenzity 1'!AE13*'Rýchlosti 1'!AE26))*0.25</f>
        <v>0</v>
      </c>
      <c r="AE17" s="231">
        <f>(('Intenzity 1'!AF10*'Rýchlosti 1'!AF23)+('Intenzity 1'!AF11*'Rýchlosti 1'!AF24)+('Intenzity 1'!AF12*'Rýchlosti 1'!AF25)+('Intenzity 1'!AF13*'Rýchlosti 1'!AF26))*0.25</f>
        <v>0</v>
      </c>
      <c r="AF17" s="231">
        <f>(('Intenzity 1'!AG10*'Rýchlosti 1'!AG23)+('Intenzity 1'!AG11*'Rýchlosti 1'!AG24)+('Intenzity 1'!AG12*'Rýchlosti 1'!AG25)+('Intenzity 1'!AG13*'Rýchlosti 1'!AG26))*0.25</f>
        <v>0</v>
      </c>
      <c r="AG17" s="231">
        <f>(('Intenzity 1'!AH10*'Rýchlosti 1'!AH23)+('Intenzity 1'!AH11*'Rýchlosti 1'!AH24)+('Intenzity 1'!AH12*'Rýchlosti 1'!AH25)+('Intenzity 1'!AH13*'Rýchlosti 1'!AH26))*0.25</f>
        <v>0</v>
      </c>
    </row>
    <row r="18" spans="2:33" x14ac:dyDescent="0.2">
      <c r="B18" s="203" t="s">
        <v>238</v>
      </c>
      <c r="C18" s="221">
        <f t="shared" si="3"/>
        <v>0</v>
      </c>
      <c r="D18" s="231">
        <f>('Intenzity 1'!E27*'Rýchlosti 1'!E46)+('Intenzity 1'!E28*'Rýchlosti 1'!E47)+('Intenzity 1'!E29*'Rýchlosti 1'!E48)+('Intenzity 1'!E30*'Rýchlosti 1'!E49)</f>
        <v>0</v>
      </c>
      <c r="E18" s="231">
        <f>('Intenzity 1'!F27*'Rýchlosti 1'!F46)+('Intenzity 1'!F28*'Rýchlosti 1'!F47)+('Intenzity 1'!F29*'Rýchlosti 1'!F48)+('Intenzity 1'!F30*'Rýchlosti 1'!F49)</f>
        <v>0</v>
      </c>
      <c r="F18" s="231">
        <f>('Intenzity 1'!G27*'Rýchlosti 1'!G46)+('Intenzity 1'!G28*'Rýchlosti 1'!G47)+('Intenzity 1'!G29*'Rýchlosti 1'!G48)+('Intenzity 1'!G30*'Rýchlosti 1'!G49)</f>
        <v>0</v>
      </c>
      <c r="G18" s="231">
        <f>('Intenzity 1'!H27*'Rýchlosti 1'!H46)+('Intenzity 1'!H28*'Rýchlosti 1'!H47)+('Intenzity 1'!H29*'Rýchlosti 1'!H48)+('Intenzity 1'!H30*'Rýchlosti 1'!H49)</f>
        <v>0</v>
      </c>
      <c r="H18" s="231">
        <f>('Intenzity 1'!I27*'Rýchlosti 1'!I46)+('Intenzity 1'!I28*'Rýchlosti 1'!I47)+('Intenzity 1'!I29*'Rýchlosti 1'!I48)+('Intenzity 1'!I30*'Rýchlosti 1'!I49)</f>
        <v>0</v>
      </c>
      <c r="I18" s="231">
        <f>('Intenzity 1'!J27*'Rýchlosti 1'!J46)+('Intenzity 1'!J28*'Rýchlosti 1'!J47)+('Intenzity 1'!J29*'Rýchlosti 1'!J48)+('Intenzity 1'!J30*'Rýchlosti 1'!J49)</f>
        <v>0</v>
      </c>
      <c r="J18" s="231">
        <f>('Intenzity 1'!K27*'Rýchlosti 1'!K46)+('Intenzity 1'!K28*'Rýchlosti 1'!K47)+('Intenzity 1'!K29*'Rýchlosti 1'!K48)+('Intenzity 1'!K30*'Rýchlosti 1'!K49)</f>
        <v>0</v>
      </c>
      <c r="K18" s="231">
        <f>('Intenzity 1'!L27*'Rýchlosti 1'!L46)+('Intenzity 1'!L28*'Rýchlosti 1'!L47)+('Intenzity 1'!L29*'Rýchlosti 1'!L48)+('Intenzity 1'!L30*'Rýchlosti 1'!L49)</f>
        <v>0</v>
      </c>
      <c r="L18" s="231">
        <f>('Intenzity 1'!M27*'Rýchlosti 1'!M46)+('Intenzity 1'!M28*'Rýchlosti 1'!M47)+('Intenzity 1'!M29*'Rýchlosti 1'!M48)+('Intenzity 1'!M30*'Rýchlosti 1'!M49)</f>
        <v>0</v>
      </c>
      <c r="M18" s="231">
        <f>('Intenzity 1'!N27*'Rýchlosti 1'!N46)+('Intenzity 1'!N28*'Rýchlosti 1'!N47)+('Intenzity 1'!N29*'Rýchlosti 1'!N48)+('Intenzity 1'!N30*'Rýchlosti 1'!N49)</f>
        <v>0</v>
      </c>
      <c r="N18" s="231">
        <f>('Intenzity 1'!O27*'Rýchlosti 1'!O46)+('Intenzity 1'!O28*'Rýchlosti 1'!O47)+('Intenzity 1'!O29*'Rýchlosti 1'!O48)+('Intenzity 1'!O30*'Rýchlosti 1'!O49)</f>
        <v>0</v>
      </c>
      <c r="O18" s="231">
        <f>('Intenzity 1'!P27*'Rýchlosti 1'!P46)+('Intenzity 1'!P28*'Rýchlosti 1'!P47)+('Intenzity 1'!P29*'Rýchlosti 1'!P48)+('Intenzity 1'!P30*'Rýchlosti 1'!P49)</f>
        <v>0</v>
      </c>
      <c r="P18" s="231">
        <f>('Intenzity 1'!Q27*'Rýchlosti 1'!Q46)+('Intenzity 1'!Q28*'Rýchlosti 1'!Q47)+('Intenzity 1'!Q29*'Rýchlosti 1'!Q48)+('Intenzity 1'!Q30*'Rýchlosti 1'!Q49)</f>
        <v>0</v>
      </c>
      <c r="Q18" s="231">
        <f>('Intenzity 1'!R27*'Rýchlosti 1'!R46)+('Intenzity 1'!R28*'Rýchlosti 1'!R47)+('Intenzity 1'!R29*'Rýchlosti 1'!R48)+('Intenzity 1'!R30*'Rýchlosti 1'!R49)</f>
        <v>0</v>
      </c>
      <c r="R18" s="231">
        <f>('Intenzity 1'!S27*'Rýchlosti 1'!S46)+('Intenzity 1'!S28*'Rýchlosti 1'!S47)+('Intenzity 1'!S29*'Rýchlosti 1'!S48)+('Intenzity 1'!S30*'Rýchlosti 1'!S49)</f>
        <v>0</v>
      </c>
      <c r="S18" s="231">
        <f>('Intenzity 1'!T27*'Rýchlosti 1'!T46)+('Intenzity 1'!T28*'Rýchlosti 1'!T47)+('Intenzity 1'!T29*'Rýchlosti 1'!T48)+('Intenzity 1'!T30*'Rýchlosti 1'!T49)</f>
        <v>0</v>
      </c>
      <c r="T18" s="231">
        <f>('Intenzity 1'!U27*'Rýchlosti 1'!U46)+('Intenzity 1'!U28*'Rýchlosti 1'!U47)+('Intenzity 1'!U29*'Rýchlosti 1'!U48)+('Intenzity 1'!U30*'Rýchlosti 1'!U49)</f>
        <v>0</v>
      </c>
      <c r="U18" s="231">
        <f>('Intenzity 1'!V27*'Rýchlosti 1'!V46)+('Intenzity 1'!V28*'Rýchlosti 1'!V47)+('Intenzity 1'!V29*'Rýchlosti 1'!V48)+('Intenzity 1'!V30*'Rýchlosti 1'!V49)</f>
        <v>0</v>
      </c>
      <c r="V18" s="231">
        <f>('Intenzity 1'!W27*'Rýchlosti 1'!W46)+('Intenzity 1'!W28*'Rýchlosti 1'!W47)+('Intenzity 1'!W29*'Rýchlosti 1'!W48)+('Intenzity 1'!W30*'Rýchlosti 1'!W49)</f>
        <v>0</v>
      </c>
      <c r="W18" s="231">
        <f>('Intenzity 1'!X27*'Rýchlosti 1'!X46)+('Intenzity 1'!X28*'Rýchlosti 1'!X47)+('Intenzity 1'!X29*'Rýchlosti 1'!X48)+('Intenzity 1'!X30*'Rýchlosti 1'!X49)</f>
        <v>0</v>
      </c>
      <c r="X18" s="231">
        <f>('Intenzity 1'!Y27*'Rýchlosti 1'!Y46)+('Intenzity 1'!Y28*'Rýchlosti 1'!Y47)+('Intenzity 1'!Y29*'Rýchlosti 1'!Y48)+('Intenzity 1'!Y30*'Rýchlosti 1'!Y49)</f>
        <v>0</v>
      </c>
      <c r="Y18" s="231">
        <f>('Intenzity 1'!Z27*'Rýchlosti 1'!Z46)+('Intenzity 1'!Z28*'Rýchlosti 1'!Z47)+('Intenzity 1'!Z29*'Rýchlosti 1'!Z48)+('Intenzity 1'!Z30*'Rýchlosti 1'!Z49)</f>
        <v>0</v>
      </c>
      <c r="Z18" s="231">
        <f>('Intenzity 1'!AA27*'Rýchlosti 1'!AA46)+('Intenzity 1'!AA28*'Rýchlosti 1'!AA47)+('Intenzity 1'!AA29*'Rýchlosti 1'!AA48)+('Intenzity 1'!AA30*'Rýchlosti 1'!AA49)</f>
        <v>0</v>
      </c>
      <c r="AA18" s="231">
        <f>('Intenzity 1'!AB27*'Rýchlosti 1'!AB46)+('Intenzity 1'!AB28*'Rýchlosti 1'!AB47)+('Intenzity 1'!AB29*'Rýchlosti 1'!AB48)+('Intenzity 1'!AB30*'Rýchlosti 1'!AB49)</f>
        <v>0</v>
      </c>
      <c r="AB18" s="231">
        <f>('Intenzity 1'!AC27*'Rýchlosti 1'!AC46)+('Intenzity 1'!AC28*'Rýchlosti 1'!AC47)+('Intenzity 1'!AC29*'Rýchlosti 1'!AC48)+('Intenzity 1'!AC30*'Rýchlosti 1'!AC49)</f>
        <v>0</v>
      </c>
      <c r="AC18" s="231">
        <f>('Intenzity 1'!AD27*'Rýchlosti 1'!AD46)+('Intenzity 1'!AD28*'Rýchlosti 1'!AD47)+('Intenzity 1'!AD29*'Rýchlosti 1'!AD48)+('Intenzity 1'!AD30*'Rýchlosti 1'!AD49)</f>
        <v>0</v>
      </c>
      <c r="AD18" s="231">
        <f>('Intenzity 1'!AE27*'Rýchlosti 1'!AE46)+('Intenzity 1'!AE28*'Rýchlosti 1'!AE47)+('Intenzity 1'!AE29*'Rýchlosti 1'!AE48)+('Intenzity 1'!AE30*'Rýchlosti 1'!AE49)</f>
        <v>0</v>
      </c>
      <c r="AE18" s="231">
        <f>('Intenzity 1'!AF27*'Rýchlosti 1'!AF46)+('Intenzity 1'!AF28*'Rýchlosti 1'!AF47)+('Intenzity 1'!AF29*'Rýchlosti 1'!AF48)+('Intenzity 1'!AF30*'Rýchlosti 1'!AF49)</f>
        <v>0</v>
      </c>
      <c r="AF18" s="231">
        <f>('Intenzity 1'!AG27*'Rýchlosti 1'!AG46)+('Intenzity 1'!AG28*'Rýchlosti 1'!AG47)+('Intenzity 1'!AG29*'Rýchlosti 1'!AG48)+('Intenzity 1'!AG30*'Rýchlosti 1'!AG49)</f>
        <v>0</v>
      </c>
      <c r="AG18" s="231">
        <f>('Intenzity 1'!AH27*'Rýchlosti 1'!AH46)+('Intenzity 1'!AH28*'Rýchlosti 1'!AH47)+('Intenzity 1'!AH29*'Rýchlosti 1'!AH48)+('Intenzity 1'!AH30*'Rýchlosti 1'!AH49)</f>
        <v>0</v>
      </c>
    </row>
    <row r="19" spans="2:33" x14ac:dyDescent="0.2">
      <c r="B19" s="203" t="s">
        <v>239</v>
      </c>
      <c r="C19" s="221">
        <f t="shared" si="3"/>
        <v>0</v>
      </c>
      <c r="D19" s="231">
        <f>('Intenzity 1'!E44*'Rýchlosti 1'!E69)+('Intenzity 1'!E45*'Rýchlosti 1'!E70)+('Intenzity 1'!E46*'Rýchlosti 1'!E71)+('Intenzity 1'!E47*'Rýchlosti 1'!E72)</f>
        <v>0</v>
      </c>
      <c r="E19" s="231">
        <f>('Intenzity 1'!F44*'Rýchlosti 1'!F69)+('Intenzity 1'!F45*'Rýchlosti 1'!F70)+('Intenzity 1'!F46*'Rýchlosti 1'!F71)+('Intenzity 1'!F47*'Rýchlosti 1'!F72)</f>
        <v>0</v>
      </c>
      <c r="F19" s="231">
        <f>('Intenzity 1'!G44*'Rýchlosti 1'!G69)+('Intenzity 1'!G45*'Rýchlosti 1'!G70)+('Intenzity 1'!G46*'Rýchlosti 1'!G71)+('Intenzity 1'!G47*'Rýchlosti 1'!G72)</f>
        <v>0</v>
      </c>
      <c r="G19" s="231">
        <f>('Intenzity 1'!H44*'Rýchlosti 1'!H69)+('Intenzity 1'!H45*'Rýchlosti 1'!H70)+('Intenzity 1'!H46*'Rýchlosti 1'!H71)+('Intenzity 1'!H47*'Rýchlosti 1'!H72)</f>
        <v>0</v>
      </c>
      <c r="H19" s="231">
        <f>('Intenzity 1'!I44*'Rýchlosti 1'!I69)+('Intenzity 1'!I45*'Rýchlosti 1'!I70)+('Intenzity 1'!I46*'Rýchlosti 1'!I71)+('Intenzity 1'!I47*'Rýchlosti 1'!I72)</f>
        <v>0</v>
      </c>
      <c r="I19" s="231">
        <f>('Intenzity 1'!J44*'Rýchlosti 1'!J69)+('Intenzity 1'!J45*'Rýchlosti 1'!J70)+('Intenzity 1'!J46*'Rýchlosti 1'!J71)+('Intenzity 1'!J47*'Rýchlosti 1'!J72)</f>
        <v>0</v>
      </c>
      <c r="J19" s="231">
        <f>('Intenzity 1'!K44*'Rýchlosti 1'!K69)+('Intenzity 1'!K45*'Rýchlosti 1'!K70)+('Intenzity 1'!K46*'Rýchlosti 1'!K71)+('Intenzity 1'!K47*'Rýchlosti 1'!K72)</f>
        <v>0</v>
      </c>
      <c r="K19" s="231">
        <f>('Intenzity 1'!L44*'Rýchlosti 1'!L69)+('Intenzity 1'!L45*'Rýchlosti 1'!L70)+('Intenzity 1'!L46*'Rýchlosti 1'!L71)+('Intenzity 1'!L47*'Rýchlosti 1'!L72)</f>
        <v>0</v>
      </c>
      <c r="L19" s="231">
        <f>('Intenzity 1'!M44*'Rýchlosti 1'!M69)+('Intenzity 1'!M45*'Rýchlosti 1'!M70)+('Intenzity 1'!M46*'Rýchlosti 1'!M71)+('Intenzity 1'!M47*'Rýchlosti 1'!M72)</f>
        <v>0</v>
      </c>
      <c r="M19" s="231">
        <f>('Intenzity 1'!N44*'Rýchlosti 1'!N69)+('Intenzity 1'!N45*'Rýchlosti 1'!N70)+('Intenzity 1'!N46*'Rýchlosti 1'!N71)+('Intenzity 1'!N47*'Rýchlosti 1'!N72)</f>
        <v>0</v>
      </c>
      <c r="N19" s="231">
        <f>('Intenzity 1'!O44*'Rýchlosti 1'!O69)+('Intenzity 1'!O45*'Rýchlosti 1'!O70)+('Intenzity 1'!O46*'Rýchlosti 1'!O71)+('Intenzity 1'!O47*'Rýchlosti 1'!O72)</f>
        <v>0</v>
      </c>
      <c r="O19" s="231">
        <f>('Intenzity 1'!P44*'Rýchlosti 1'!P69)+('Intenzity 1'!P45*'Rýchlosti 1'!P70)+('Intenzity 1'!P46*'Rýchlosti 1'!P71)+('Intenzity 1'!P47*'Rýchlosti 1'!P72)</f>
        <v>0</v>
      </c>
      <c r="P19" s="231">
        <f>('Intenzity 1'!Q44*'Rýchlosti 1'!Q69)+('Intenzity 1'!Q45*'Rýchlosti 1'!Q70)+('Intenzity 1'!Q46*'Rýchlosti 1'!Q71)+('Intenzity 1'!Q47*'Rýchlosti 1'!Q72)</f>
        <v>0</v>
      </c>
      <c r="Q19" s="231">
        <f>('Intenzity 1'!R44*'Rýchlosti 1'!R69)+('Intenzity 1'!R45*'Rýchlosti 1'!R70)+('Intenzity 1'!R46*'Rýchlosti 1'!R71)+('Intenzity 1'!R47*'Rýchlosti 1'!R72)</f>
        <v>0</v>
      </c>
      <c r="R19" s="231">
        <f>('Intenzity 1'!S44*'Rýchlosti 1'!S69)+('Intenzity 1'!S45*'Rýchlosti 1'!S70)+('Intenzity 1'!S46*'Rýchlosti 1'!S71)+('Intenzity 1'!S47*'Rýchlosti 1'!S72)</f>
        <v>0</v>
      </c>
      <c r="S19" s="231">
        <f>('Intenzity 1'!T44*'Rýchlosti 1'!T69)+('Intenzity 1'!T45*'Rýchlosti 1'!T70)+('Intenzity 1'!T46*'Rýchlosti 1'!T71)+('Intenzity 1'!T47*'Rýchlosti 1'!T72)</f>
        <v>0</v>
      </c>
      <c r="T19" s="231">
        <f>('Intenzity 1'!U44*'Rýchlosti 1'!U69)+('Intenzity 1'!U45*'Rýchlosti 1'!U70)+('Intenzity 1'!U46*'Rýchlosti 1'!U71)+('Intenzity 1'!U47*'Rýchlosti 1'!U72)</f>
        <v>0</v>
      </c>
      <c r="U19" s="231">
        <f>('Intenzity 1'!V44*'Rýchlosti 1'!V69)+('Intenzity 1'!V45*'Rýchlosti 1'!V70)+('Intenzity 1'!V46*'Rýchlosti 1'!V71)+('Intenzity 1'!V47*'Rýchlosti 1'!V72)</f>
        <v>0</v>
      </c>
      <c r="V19" s="231">
        <f>('Intenzity 1'!W44*'Rýchlosti 1'!W69)+('Intenzity 1'!W45*'Rýchlosti 1'!W70)+('Intenzity 1'!W46*'Rýchlosti 1'!W71)+('Intenzity 1'!W47*'Rýchlosti 1'!W72)</f>
        <v>0</v>
      </c>
      <c r="W19" s="231">
        <f>('Intenzity 1'!X44*'Rýchlosti 1'!X69)+('Intenzity 1'!X45*'Rýchlosti 1'!X70)+('Intenzity 1'!X46*'Rýchlosti 1'!X71)+('Intenzity 1'!X47*'Rýchlosti 1'!X72)</f>
        <v>0</v>
      </c>
      <c r="X19" s="231">
        <f>('Intenzity 1'!Y44*'Rýchlosti 1'!Y69)+('Intenzity 1'!Y45*'Rýchlosti 1'!Y70)+('Intenzity 1'!Y46*'Rýchlosti 1'!Y71)+('Intenzity 1'!Y47*'Rýchlosti 1'!Y72)</f>
        <v>0</v>
      </c>
      <c r="Y19" s="231">
        <f>('Intenzity 1'!Z44*'Rýchlosti 1'!Z69)+('Intenzity 1'!Z45*'Rýchlosti 1'!Z70)+('Intenzity 1'!Z46*'Rýchlosti 1'!Z71)+('Intenzity 1'!Z47*'Rýchlosti 1'!Z72)</f>
        <v>0</v>
      </c>
      <c r="Z19" s="231">
        <f>('Intenzity 1'!AA44*'Rýchlosti 1'!AA69)+('Intenzity 1'!AA45*'Rýchlosti 1'!AA70)+('Intenzity 1'!AA46*'Rýchlosti 1'!AA71)+('Intenzity 1'!AA47*'Rýchlosti 1'!AA72)</f>
        <v>0</v>
      </c>
      <c r="AA19" s="231">
        <f>('Intenzity 1'!AB44*'Rýchlosti 1'!AB69)+('Intenzity 1'!AB45*'Rýchlosti 1'!AB70)+('Intenzity 1'!AB46*'Rýchlosti 1'!AB71)+('Intenzity 1'!AB47*'Rýchlosti 1'!AB72)</f>
        <v>0</v>
      </c>
      <c r="AB19" s="231">
        <f>('Intenzity 1'!AC44*'Rýchlosti 1'!AC69)+('Intenzity 1'!AC45*'Rýchlosti 1'!AC70)+('Intenzity 1'!AC46*'Rýchlosti 1'!AC71)+('Intenzity 1'!AC47*'Rýchlosti 1'!AC72)</f>
        <v>0</v>
      </c>
      <c r="AC19" s="231">
        <f>('Intenzity 1'!AD44*'Rýchlosti 1'!AD69)+('Intenzity 1'!AD45*'Rýchlosti 1'!AD70)+('Intenzity 1'!AD46*'Rýchlosti 1'!AD71)+('Intenzity 1'!AD47*'Rýchlosti 1'!AD72)</f>
        <v>0</v>
      </c>
      <c r="AD19" s="231">
        <f>('Intenzity 1'!AE44*'Rýchlosti 1'!AE69)+('Intenzity 1'!AE45*'Rýchlosti 1'!AE70)+('Intenzity 1'!AE46*'Rýchlosti 1'!AE71)+('Intenzity 1'!AE47*'Rýchlosti 1'!AE72)</f>
        <v>0</v>
      </c>
      <c r="AE19" s="231">
        <f>('Intenzity 1'!AF44*'Rýchlosti 1'!AF69)+('Intenzity 1'!AF45*'Rýchlosti 1'!AF70)+('Intenzity 1'!AF46*'Rýchlosti 1'!AF71)+('Intenzity 1'!AF47*'Rýchlosti 1'!AF72)</f>
        <v>0</v>
      </c>
      <c r="AF19" s="231">
        <f>('Intenzity 1'!AG44*'Rýchlosti 1'!AG69)+('Intenzity 1'!AG45*'Rýchlosti 1'!AG70)+('Intenzity 1'!AG46*'Rýchlosti 1'!AG71)+('Intenzity 1'!AG47*'Rýchlosti 1'!AG72)</f>
        <v>0</v>
      </c>
      <c r="AG19" s="231">
        <f>('Intenzity 1'!AH44*'Rýchlosti 1'!AH69)+('Intenzity 1'!AH45*'Rýchlosti 1'!AH70)+('Intenzity 1'!AH46*'Rýchlosti 1'!AH71)+('Intenzity 1'!AH47*'Rýchlosti 1'!AH72)</f>
        <v>0</v>
      </c>
    </row>
    <row r="20" spans="2:33" x14ac:dyDescent="0.2">
      <c r="B20" s="203" t="s">
        <v>240</v>
      </c>
      <c r="C20" s="221">
        <f t="shared" si="3"/>
        <v>0</v>
      </c>
      <c r="D20" s="231">
        <f>('Intenzity 1'!E61*'Rýchlosti 1'!E92)+('Intenzity 1'!E62*'Rýchlosti 1'!E93)+('Intenzity 1'!E63*'Rýchlosti 1'!E94)+('Intenzity 1'!E64*'Rýchlosti 1'!E95)</f>
        <v>0</v>
      </c>
      <c r="E20" s="231">
        <f>('Intenzity 1'!F61*'Rýchlosti 1'!F92)+('Intenzity 1'!F62*'Rýchlosti 1'!F93)+('Intenzity 1'!F63*'Rýchlosti 1'!F94)+('Intenzity 1'!F64*'Rýchlosti 1'!F95)</f>
        <v>0</v>
      </c>
      <c r="F20" s="231">
        <f>('Intenzity 1'!G61*'Rýchlosti 1'!G92)+('Intenzity 1'!G62*'Rýchlosti 1'!G93)+('Intenzity 1'!G63*'Rýchlosti 1'!G94)+('Intenzity 1'!G64*'Rýchlosti 1'!G95)</f>
        <v>0</v>
      </c>
      <c r="G20" s="231">
        <f>('Intenzity 1'!H61*'Rýchlosti 1'!H92)+('Intenzity 1'!H62*'Rýchlosti 1'!H93)+('Intenzity 1'!H63*'Rýchlosti 1'!H94)+('Intenzity 1'!H64*'Rýchlosti 1'!H95)</f>
        <v>0</v>
      </c>
      <c r="H20" s="231">
        <f>('Intenzity 1'!I61*'Rýchlosti 1'!I92)+('Intenzity 1'!I62*'Rýchlosti 1'!I93)+('Intenzity 1'!I63*'Rýchlosti 1'!I94)+('Intenzity 1'!I64*'Rýchlosti 1'!I95)</f>
        <v>0</v>
      </c>
      <c r="I20" s="231">
        <f>('Intenzity 1'!J61*'Rýchlosti 1'!J92)+('Intenzity 1'!J62*'Rýchlosti 1'!J93)+('Intenzity 1'!J63*'Rýchlosti 1'!J94)+('Intenzity 1'!J64*'Rýchlosti 1'!J95)</f>
        <v>0</v>
      </c>
      <c r="J20" s="231">
        <f>('Intenzity 1'!K61*'Rýchlosti 1'!K92)+('Intenzity 1'!K62*'Rýchlosti 1'!K93)+('Intenzity 1'!K63*'Rýchlosti 1'!K94)+('Intenzity 1'!K64*'Rýchlosti 1'!K95)</f>
        <v>0</v>
      </c>
      <c r="K20" s="231">
        <f>('Intenzity 1'!L61*'Rýchlosti 1'!L92)+('Intenzity 1'!L62*'Rýchlosti 1'!L93)+('Intenzity 1'!L63*'Rýchlosti 1'!L94)+('Intenzity 1'!L64*'Rýchlosti 1'!L95)</f>
        <v>0</v>
      </c>
      <c r="L20" s="231">
        <f>('Intenzity 1'!M61*'Rýchlosti 1'!M92)+('Intenzity 1'!M62*'Rýchlosti 1'!M93)+('Intenzity 1'!M63*'Rýchlosti 1'!M94)+('Intenzity 1'!M64*'Rýchlosti 1'!M95)</f>
        <v>0</v>
      </c>
      <c r="M20" s="231">
        <f>('Intenzity 1'!N61*'Rýchlosti 1'!N92)+('Intenzity 1'!N62*'Rýchlosti 1'!N93)+('Intenzity 1'!N63*'Rýchlosti 1'!N94)+('Intenzity 1'!N64*'Rýchlosti 1'!N95)</f>
        <v>0</v>
      </c>
      <c r="N20" s="231">
        <f>('Intenzity 1'!O61*'Rýchlosti 1'!O92)+('Intenzity 1'!O62*'Rýchlosti 1'!O93)+('Intenzity 1'!O63*'Rýchlosti 1'!O94)+('Intenzity 1'!O64*'Rýchlosti 1'!O95)</f>
        <v>0</v>
      </c>
      <c r="O20" s="231">
        <f>('Intenzity 1'!P61*'Rýchlosti 1'!P92)+('Intenzity 1'!P62*'Rýchlosti 1'!P93)+('Intenzity 1'!P63*'Rýchlosti 1'!P94)+('Intenzity 1'!P64*'Rýchlosti 1'!P95)</f>
        <v>0</v>
      </c>
      <c r="P20" s="231">
        <f>('Intenzity 1'!Q61*'Rýchlosti 1'!Q92)+('Intenzity 1'!Q62*'Rýchlosti 1'!Q93)+('Intenzity 1'!Q63*'Rýchlosti 1'!Q94)+('Intenzity 1'!Q64*'Rýchlosti 1'!Q95)</f>
        <v>0</v>
      </c>
      <c r="Q20" s="231">
        <f>('Intenzity 1'!R61*'Rýchlosti 1'!R92)+('Intenzity 1'!R62*'Rýchlosti 1'!R93)+('Intenzity 1'!R63*'Rýchlosti 1'!R94)+('Intenzity 1'!R64*'Rýchlosti 1'!R95)</f>
        <v>0</v>
      </c>
      <c r="R20" s="231">
        <f>('Intenzity 1'!S61*'Rýchlosti 1'!S92)+('Intenzity 1'!S62*'Rýchlosti 1'!S93)+('Intenzity 1'!S63*'Rýchlosti 1'!S94)+('Intenzity 1'!S64*'Rýchlosti 1'!S95)</f>
        <v>0</v>
      </c>
      <c r="S20" s="231">
        <f>('Intenzity 1'!T61*'Rýchlosti 1'!T92)+('Intenzity 1'!T62*'Rýchlosti 1'!T93)+('Intenzity 1'!T63*'Rýchlosti 1'!T94)+('Intenzity 1'!T64*'Rýchlosti 1'!T95)</f>
        <v>0</v>
      </c>
      <c r="T20" s="231">
        <f>('Intenzity 1'!U61*'Rýchlosti 1'!U92)+('Intenzity 1'!U62*'Rýchlosti 1'!U93)+('Intenzity 1'!U63*'Rýchlosti 1'!U94)+('Intenzity 1'!U64*'Rýchlosti 1'!U95)</f>
        <v>0</v>
      </c>
      <c r="U20" s="231">
        <f>('Intenzity 1'!V61*'Rýchlosti 1'!V92)+('Intenzity 1'!V62*'Rýchlosti 1'!V93)+('Intenzity 1'!V63*'Rýchlosti 1'!V94)+('Intenzity 1'!V64*'Rýchlosti 1'!V95)</f>
        <v>0</v>
      </c>
      <c r="V20" s="231">
        <f>('Intenzity 1'!W61*'Rýchlosti 1'!W92)+('Intenzity 1'!W62*'Rýchlosti 1'!W93)+('Intenzity 1'!W63*'Rýchlosti 1'!W94)+('Intenzity 1'!W64*'Rýchlosti 1'!W95)</f>
        <v>0</v>
      </c>
      <c r="W20" s="231">
        <f>('Intenzity 1'!X61*'Rýchlosti 1'!X92)+('Intenzity 1'!X62*'Rýchlosti 1'!X93)+('Intenzity 1'!X63*'Rýchlosti 1'!X94)+('Intenzity 1'!X64*'Rýchlosti 1'!X95)</f>
        <v>0</v>
      </c>
      <c r="X20" s="231">
        <f>('Intenzity 1'!Y61*'Rýchlosti 1'!Y92)+('Intenzity 1'!Y62*'Rýchlosti 1'!Y93)+('Intenzity 1'!Y63*'Rýchlosti 1'!Y94)+('Intenzity 1'!Y64*'Rýchlosti 1'!Y95)</f>
        <v>0</v>
      </c>
      <c r="Y20" s="231">
        <f>('Intenzity 1'!Z61*'Rýchlosti 1'!Z92)+('Intenzity 1'!Z62*'Rýchlosti 1'!Z93)+('Intenzity 1'!Z63*'Rýchlosti 1'!Z94)+('Intenzity 1'!Z64*'Rýchlosti 1'!Z95)</f>
        <v>0</v>
      </c>
      <c r="Z20" s="231">
        <f>('Intenzity 1'!AA61*'Rýchlosti 1'!AA92)+('Intenzity 1'!AA62*'Rýchlosti 1'!AA93)+('Intenzity 1'!AA63*'Rýchlosti 1'!AA94)+('Intenzity 1'!AA64*'Rýchlosti 1'!AA95)</f>
        <v>0</v>
      </c>
      <c r="AA20" s="231">
        <f>('Intenzity 1'!AB61*'Rýchlosti 1'!AB92)+('Intenzity 1'!AB62*'Rýchlosti 1'!AB93)+('Intenzity 1'!AB63*'Rýchlosti 1'!AB94)+('Intenzity 1'!AB64*'Rýchlosti 1'!AB95)</f>
        <v>0</v>
      </c>
      <c r="AB20" s="231">
        <f>('Intenzity 1'!AC61*'Rýchlosti 1'!AC92)+('Intenzity 1'!AC62*'Rýchlosti 1'!AC93)+('Intenzity 1'!AC63*'Rýchlosti 1'!AC94)+('Intenzity 1'!AC64*'Rýchlosti 1'!AC95)</f>
        <v>0</v>
      </c>
      <c r="AC20" s="231">
        <f>('Intenzity 1'!AD61*'Rýchlosti 1'!AD92)+('Intenzity 1'!AD62*'Rýchlosti 1'!AD93)+('Intenzity 1'!AD63*'Rýchlosti 1'!AD94)+('Intenzity 1'!AD64*'Rýchlosti 1'!AD95)</f>
        <v>0</v>
      </c>
      <c r="AD20" s="231">
        <f>('Intenzity 1'!AE61*'Rýchlosti 1'!AE92)+('Intenzity 1'!AE62*'Rýchlosti 1'!AE93)+('Intenzity 1'!AE63*'Rýchlosti 1'!AE94)+('Intenzity 1'!AE64*'Rýchlosti 1'!AE95)</f>
        <v>0</v>
      </c>
      <c r="AE20" s="231">
        <f>('Intenzity 1'!AF61*'Rýchlosti 1'!AF92)+('Intenzity 1'!AF62*'Rýchlosti 1'!AF93)+('Intenzity 1'!AF63*'Rýchlosti 1'!AF94)+('Intenzity 1'!AF64*'Rýchlosti 1'!AF95)</f>
        <v>0</v>
      </c>
      <c r="AF20" s="231">
        <f>('Intenzity 1'!AG61*'Rýchlosti 1'!AG92)+('Intenzity 1'!AG62*'Rýchlosti 1'!AG93)+('Intenzity 1'!AG63*'Rýchlosti 1'!AG94)+('Intenzity 1'!AG64*'Rýchlosti 1'!AG95)</f>
        <v>0</v>
      </c>
      <c r="AG20" s="231">
        <f>('Intenzity 1'!AH61*'Rýchlosti 1'!AH92)+('Intenzity 1'!AH62*'Rýchlosti 1'!AH93)+('Intenzity 1'!AH63*'Rýchlosti 1'!AH94)+('Intenzity 1'!AH64*'Rýchlosti 1'!AH95)</f>
        <v>0</v>
      </c>
    </row>
    <row r="21" spans="2:33" x14ac:dyDescent="0.2">
      <c r="B21" s="203" t="s">
        <v>241</v>
      </c>
      <c r="C21" s="221">
        <f t="shared" si="3"/>
        <v>0</v>
      </c>
      <c r="D21" s="231">
        <f>('Intenzity 1'!E78*'Rýchlosti 1'!E115)+('Intenzity 1'!E79*'Rýchlosti 1'!E116)+('Intenzity 1'!E80*'Rýchlosti 1'!E117)+('Intenzity 1'!E81*'Rýchlosti 1'!E118)</f>
        <v>0</v>
      </c>
      <c r="E21" s="231">
        <f>('Intenzity 1'!F78*'Rýchlosti 1'!F115)+('Intenzity 1'!F79*'Rýchlosti 1'!F116)+('Intenzity 1'!F80*'Rýchlosti 1'!F117)+('Intenzity 1'!F81*'Rýchlosti 1'!F118)</f>
        <v>0</v>
      </c>
      <c r="F21" s="231">
        <f>('Intenzity 1'!G78*'Rýchlosti 1'!G115)+('Intenzity 1'!G79*'Rýchlosti 1'!G116)+('Intenzity 1'!G80*'Rýchlosti 1'!G117)+('Intenzity 1'!G81*'Rýchlosti 1'!G118)</f>
        <v>0</v>
      </c>
      <c r="G21" s="231">
        <f>('Intenzity 1'!H78*'Rýchlosti 1'!H115)+('Intenzity 1'!H79*'Rýchlosti 1'!H116)+('Intenzity 1'!H80*'Rýchlosti 1'!H117)+('Intenzity 1'!H81*'Rýchlosti 1'!H118)</f>
        <v>0</v>
      </c>
      <c r="H21" s="231">
        <f>('Intenzity 1'!I78*'Rýchlosti 1'!I115)+('Intenzity 1'!I79*'Rýchlosti 1'!I116)+('Intenzity 1'!I80*'Rýchlosti 1'!I117)+('Intenzity 1'!I81*'Rýchlosti 1'!I118)</f>
        <v>0</v>
      </c>
      <c r="I21" s="231">
        <f>('Intenzity 1'!J78*'Rýchlosti 1'!J115)+('Intenzity 1'!J79*'Rýchlosti 1'!J116)+('Intenzity 1'!J80*'Rýchlosti 1'!J117)+('Intenzity 1'!J81*'Rýchlosti 1'!J118)</f>
        <v>0</v>
      </c>
      <c r="J21" s="231">
        <f>('Intenzity 1'!K78*'Rýchlosti 1'!K115)+('Intenzity 1'!K79*'Rýchlosti 1'!K116)+('Intenzity 1'!K80*'Rýchlosti 1'!K117)+('Intenzity 1'!K81*'Rýchlosti 1'!K118)</f>
        <v>0</v>
      </c>
      <c r="K21" s="231">
        <f>('Intenzity 1'!L78*'Rýchlosti 1'!L115)+('Intenzity 1'!L79*'Rýchlosti 1'!L116)+('Intenzity 1'!L80*'Rýchlosti 1'!L117)+('Intenzity 1'!L81*'Rýchlosti 1'!L118)</f>
        <v>0</v>
      </c>
      <c r="L21" s="231">
        <f>('Intenzity 1'!M78*'Rýchlosti 1'!M115)+('Intenzity 1'!M79*'Rýchlosti 1'!M116)+('Intenzity 1'!M80*'Rýchlosti 1'!M117)+('Intenzity 1'!M81*'Rýchlosti 1'!M118)</f>
        <v>0</v>
      </c>
      <c r="M21" s="231">
        <f>('Intenzity 1'!N78*'Rýchlosti 1'!N115)+('Intenzity 1'!N79*'Rýchlosti 1'!N116)+('Intenzity 1'!N80*'Rýchlosti 1'!N117)+('Intenzity 1'!N81*'Rýchlosti 1'!N118)</f>
        <v>0</v>
      </c>
      <c r="N21" s="231">
        <f>('Intenzity 1'!O78*'Rýchlosti 1'!O115)+('Intenzity 1'!O79*'Rýchlosti 1'!O116)+('Intenzity 1'!O80*'Rýchlosti 1'!O117)+('Intenzity 1'!O81*'Rýchlosti 1'!O118)</f>
        <v>0</v>
      </c>
      <c r="O21" s="231">
        <f>('Intenzity 1'!P78*'Rýchlosti 1'!P115)+('Intenzity 1'!P79*'Rýchlosti 1'!P116)+('Intenzity 1'!P80*'Rýchlosti 1'!P117)+('Intenzity 1'!P81*'Rýchlosti 1'!P118)</f>
        <v>0</v>
      </c>
      <c r="P21" s="231">
        <f>('Intenzity 1'!Q78*'Rýchlosti 1'!Q115)+('Intenzity 1'!Q79*'Rýchlosti 1'!Q116)+('Intenzity 1'!Q80*'Rýchlosti 1'!Q117)+('Intenzity 1'!Q81*'Rýchlosti 1'!Q118)</f>
        <v>0</v>
      </c>
      <c r="Q21" s="231">
        <f>('Intenzity 1'!R78*'Rýchlosti 1'!R115)+('Intenzity 1'!R79*'Rýchlosti 1'!R116)+('Intenzity 1'!R80*'Rýchlosti 1'!R117)+('Intenzity 1'!R81*'Rýchlosti 1'!R118)</f>
        <v>0</v>
      </c>
      <c r="R21" s="231">
        <f>('Intenzity 1'!S78*'Rýchlosti 1'!S115)+('Intenzity 1'!S79*'Rýchlosti 1'!S116)+('Intenzity 1'!S80*'Rýchlosti 1'!S117)+('Intenzity 1'!S81*'Rýchlosti 1'!S118)</f>
        <v>0</v>
      </c>
      <c r="S21" s="231">
        <f>('Intenzity 1'!T78*'Rýchlosti 1'!T115)+('Intenzity 1'!T79*'Rýchlosti 1'!T116)+('Intenzity 1'!T80*'Rýchlosti 1'!T117)+('Intenzity 1'!T81*'Rýchlosti 1'!T118)</f>
        <v>0</v>
      </c>
      <c r="T21" s="231">
        <f>('Intenzity 1'!U78*'Rýchlosti 1'!U115)+('Intenzity 1'!U79*'Rýchlosti 1'!U116)+('Intenzity 1'!U80*'Rýchlosti 1'!U117)+('Intenzity 1'!U81*'Rýchlosti 1'!U118)</f>
        <v>0</v>
      </c>
      <c r="U21" s="231">
        <f>('Intenzity 1'!V78*'Rýchlosti 1'!V115)+('Intenzity 1'!V79*'Rýchlosti 1'!V116)+('Intenzity 1'!V80*'Rýchlosti 1'!V117)+('Intenzity 1'!V81*'Rýchlosti 1'!V118)</f>
        <v>0</v>
      </c>
      <c r="V21" s="231">
        <f>('Intenzity 1'!W78*'Rýchlosti 1'!W115)+('Intenzity 1'!W79*'Rýchlosti 1'!W116)+('Intenzity 1'!W80*'Rýchlosti 1'!W117)+('Intenzity 1'!W81*'Rýchlosti 1'!W118)</f>
        <v>0</v>
      </c>
      <c r="W21" s="231">
        <f>('Intenzity 1'!X78*'Rýchlosti 1'!X115)+('Intenzity 1'!X79*'Rýchlosti 1'!X116)+('Intenzity 1'!X80*'Rýchlosti 1'!X117)+('Intenzity 1'!X81*'Rýchlosti 1'!X118)</f>
        <v>0</v>
      </c>
      <c r="X21" s="231">
        <f>('Intenzity 1'!Y78*'Rýchlosti 1'!Y115)+('Intenzity 1'!Y79*'Rýchlosti 1'!Y116)+('Intenzity 1'!Y80*'Rýchlosti 1'!Y117)+('Intenzity 1'!Y81*'Rýchlosti 1'!Y118)</f>
        <v>0</v>
      </c>
      <c r="Y21" s="231">
        <f>('Intenzity 1'!Z78*'Rýchlosti 1'!Z115)+('Intenzity 1'!Z79*'Rýchlosti 1'!Z116)+('Intenzity 1'!Z80*'Rýchlosti 1'!Z117)+('Intenzity 1'!Z81*'Rýchlosti 1'!Z118)</f>
        <v>0</v>
      </c>
      <c r="Z21" s="231">
        <f>('Intenzity 1'!AA78*'Rýchlosti 1'!AA115)+('Intenzity 1'!AA79*'Rýchlosti 1'!AA116)+('Intenzity 1'!AA80*'Rýchlosti 1'!AA117)+('Intenzity 1'!AA81*'Rýchlosti 1'!AA118)</f>
        <v>0</v>
      </c>
      <c r="AA21" s="231">
        <f>('Intenzity 1'!AB78*'Rýchlosti 1'!AB115)+('Intenzity 1'!AB79*'Rýchlosti 1'!AB116)+('Intenzity 1'!AB80*'Rýchlosti 1'!AB117)+('Intenzity 1'!AB81*'Rýchlosti 1'!AB118)</f>
        <v>0</v>
      </c>
      <c r="AB21" s="231">
        <f>('Intenzity 1'!AC78*'Rýchlosti 1'!AC115)+('Intenzity 1'!AC79*'Rýchlosti 1'!AC116)+('Intenzity 1'!AC80*'Rýchlosti 1'!AC117)+('Intenzity 1'!AC81*'Rýchlosti 1'!AC118)</f>
        <v>0</v>
      </c>
      <c r="AC21" s="231">
        <f>('Intenzity 1'!AD78*'Rýchlosti 1'!AD115)+('Intenzity 1'!AD79*'Rýchlosti 1'!AD116)+('Intenzity 1'!AD80*'Rýchlosti 1'!AD117)+('Intenzity 1'!AD81*'Rýchlosti 1'!AD118)</f>
        <v>0</v>
      </c>
      <c r="AD21" s="231">
        <f>('Intenzity 1'!AE78*'Rýchlosti 1'!AE115)+('Intenzity 1'!AE79*'Rýchlosti 1'!AE116)+('Intenzity 1'!AE80*'Rýchlosti 1'!AE117)+('Intenzity 1'!AE81*'Rýchlosti 1'!AE118)</f>
        <v>0</v>
      </c>
      <c r="AE21" s="231">
        <f>('Intenzity 1'!AF78*'Rýchlosti 1'!AF115)+('Intenzity 1'!AF79*'Rýchlosti 1'!AF116)+('Intenzity 1'!AF80*'Rýchlosti 1'!AF117)+('Intenzity 1'!AF81*'Rýchlosti 1'!AF118)</f>
        <v>0</v>
      </c>
      <c r="AF21" s="231">
        <f>('Intenzity 1'!AG78*'Rýchlosti 1'!AG115)+('Intenzity 1'!AG79*'Rýchlosti 1'!AG116)+('Intenzity 1'!AG80*'Rýchlosti 1'!AG117)+('Intenzity 1'!AG81*'Rýchlosti 1'!AG118)</f>
        <v>0</v>
      </c>
      <c r="AG21" s="231">
        <f>('Intenzity 1'!AH78*'Rýchlosti 1'!AH115)+('Intenzity 1'!AH79*'Rýchlosti 1'!AH116)+('Intenzity 1'!AH80*'Rýchlosti 1'!AH117)+('Intenzity 1'!AH81*'Rýchlosti 1'!AH118)</f>
        <v>0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384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4" si="5">SUM(D27:AG27)</f>
        <v>401492.69999999955</v>
      </c>
      <c r="D27" s="224">
        <f t="shared" ref="D27:D32" si="6">D5-D16</f>
        <v>13383.089999999993</v>
      </c>
      <c r="E27" s="224">
        <f t="shared" ref="E27:AG27" si="7">E5-E16</f>
        <v>13383.089999999993</v>
      </c>
      <c r="F27" s="224">
        <f t="shared" si="7"/>
        <v>13383.089999999993</v>
      </c>
      <c r="G27" s="224">
        <f t="shared" si="7"/>
        <v>13383.089999999993</v>
      </c>
      <c r="H27" s="224">
        <f t="shared" si="7"/>
        <v>13383.089999999993</v>
      </c>
      <c r="I27" s="224">
        <f t="shared" si="7"/>
        <v>13383.089999999993</v>
      </c>
      <c r="J27" s="224">
        <f t="shared" si="7"/>
        <v>13383.089999999993</v>
      </c>
      <c r="K27" s="224">
        <f t="shared" si="7"/>
        <v>13383.089999999993</v>
      </c>
      <c r="L27" s="224">
        <f t="shared" si="7"/>
        <v>13383.089999999993</v>
      </c>
      <c r="M27" s="224">
        <f t="shared" si="7"/>
        <v>13383.089999999993</v>
      </c>
      <c r="N27" s="224">
        <f t="shared" si="7"/>
        <v>13383.089999999993</v>
      </c>
      <c r="O27" s="224">
        <f t="shared" si="7"/>
        <v>13383.089999999993</v>
      </c>
      <c r="P27" s="224">
        <f t="shared" si="7"/>
        <v>13383.089999999993</v>
      </c>
      <c r="Q27" s="224">
        <f t="shared" si="7"/>
        <v>13383.089999999993</v>
      </c>
      <c r="R27" s="224">
        <f t="shared" si="7"/>
        <v>13383.089999999993</v>
      </c>
      <c r="S27" s="224">
        <f t="shared" si="7"/>
        <v>13383.089999999993</v>
      </c>
      <c r="T27" s="224">
        <f t="shared" si="7"/>
        <v>13383.089999999993</v>
      </c>
      <c r="U27" s="224">
        <f t="shared" si="7"/>
        <v>13383.089999999993</v>
      </c>
      <c r="V27" s="224">
        <f t="shared" si="7"/>
        <v>13383.089999999993</v>
      </c>
      <c r="W27" s="224">
        <f t="shared" si="7"/>
        <v>13383.089999999993</v>
      </c>
      <c r="X27" s="224">
        <f t="shared" si="7"/>
        <v>13383.089999999993</v>
      </c>
      <c r="Y27" s="224">
        <f t="shared" si="7"/>
        <v>13383.089999999993</v>
      </c>
      <c r="Z27" s="224">
        <f t="shared" si="7"/>
        <v>13383.089999999993</v>
      </c>
      <c r="AA27" s="224">
        <f t="shared" si="7"/>
        <v>13383.089999999993</v>
      </c>
      <c r="AB27" s="224">
        <f t="shared" si="7"/>
        <v>13383.089999999993</v>
      </c>
      <c r="AC27" s="224">
        <f t="shared" si="7"/>
        <v>13383.089999999993</v>
      </c>
      <c r="AD27" s="224">
        <f t="shared" si="7"/>
        <v>13383.089999999993</v>
      </c>
      <c r="AE27" s="224">
        <f t="shared" si="7"/>
        <v>13383.089999999993</v>
      </c>
      <c r="AF27" s="224">
        <f t="shared" si="7"/>
        <v>13383.089999999993</v>
      </c>
      <c r="AG27" s="224">
        <f t="shared" si="7"/>
        <v>13383.089999999993</v>
      </c>
    </row>
    <row r="28" spans="2:33" x14ac:dyDescent="0.2">
      <c r="B28" s="203" t="s">
        <v>367</v>
      </c>
      <c r="C28" s="221">
        <f t="shared" si="5"/>
        <v>115215.89999999995</v>
      </c>
      <c r="D28" s="224">
        <f t="shared" si="6"/>
        <v>3840.5299999999984</v>
      </c>
      <c r="E28" s="224">
        <f t="shared" ref="E28:AG28" si="8">E6-E17</f>
        <v>3840.5299999999984</v>
      </c>
      <c r="F28" s="224">
        <f t="shared" si="8"/>
        <v>3840.5299999999984</v>
      </c>
      <c r="G28" s="224">
        <f t="shared" si="8"/>
        <v>3840.5299999999984</v>
      </c>
      <c r="H28" s="224">
        <f t="shared" si="8"/>
        <v>3840.5299999999984</v>
      </c>
      <c r="I28" s="224">
        <f t="shared" si="8"/>
        <v>3840.5299999999984</v>
      </c>
      <c r="J28" s="224">
        <f t="shared" si="8"/>
        <v>3840.5299999999984</v>
      </c>
      <c r="K28" s="224">
        <f t="shared" si="8"/>
        <v>3840.5299999999984</v>
      </c>
      <c r="L28" s="224">
        <f t="shared" si="8"/>
        <v>3840.5299999999984</v>
      </c>
      <c r="M28" s="224">
        <f t="shared" si="8"/>
        <v>3840.5299999999984</v>
      </c>
      <c r="N28" s="224">
        <f t="shared" si="8"/>
        <v>3840.5299999999984</v>
      </c>
      <c r="O28" s="224">
        <f t="shared" si="8"/>
        <v>3840.5299999999984</v>
      </c>
      <c r="P28" s="224">
        <f t="shared" si="8"/>
        <v>3840.5299999999984</v>
      </c>
      <c r="Q28" s="224">
        <f t="shared" si="8"/>
        <v>3840.5299999999984</v>
      </c>
      <c r="R28" s="224">
        <f t="shared" si="8"/>
        <v>3840.5299999999984</v>
      </c>
      <c r="S28" s="224">
        <f t="shared" si="8"/>
        <v>3840.5299999999984</v>
      </c>
      <c r="T28" s="224">
        <f t="shared" si="8"/>
        <v>3840.5299999999984</v>
      </c>
      <c r="U28" s="224">
        <f t="shared" si="8"/>
        <v>3840.5299999999984</v>
      </c>
      <c r="V28" s="224">
        <f t="shared" si="8"/>
        <v>3840.5299999999984</v>
      </c>
      <c r="W28" s="224">
        <f t="shared" si="8"/>
        <v>3840.5299999999984</v>
      </c>
      <c r="X28" s="224">
        <f t="shared" si="8"/>
        <v>3840.5299999999984</v>
      </c>
      <c r="Y28" s="224">
        <f t="shared" si="8"/>
        <v>3840.5299999999984</v>
      </c>
      <c r="Z28" s="224">
        <f t="shared" si="8"/>
        <v>3840.5299999999984</v>
      </c>
      <c r="AA28" s="224">
        <f t="shared" si="8"/>
        <v>3840.5299999999984</v>
      </c>
      <c r="AB28" s="224">
        <f t="shared" si="8"/>
        <v>3840.5299999999984</v>
      </c>
      <c r="AC28" s="224">
        <f t="shared" si="8"/>
        <v>3840.5299999999984</v>
      </c>
      <c r="AD28" s="224">
        <f t="shared" si="8"/>
        <v>3840.5299999999984</v>
      </c>
      <c r="AE28" s="224">
        <f t="shared" si="8"/>
        <v>3840.5299999999984</v>
      </c>
      <c r="AF28" s="224">
        <f t="shared" si="8"/>
        <v>3840.5299999999984</v>
      </c>
      <c r="AG28" s="224">
        <f t="shared" si="8"/>
        <v>3840.5299999999984</v>
      </c>
    </row>
    <row r="29" spans="2:33" x14ac:dyDescent="0.2">
      <c r="B29" s="203" t="s">
        <v>238</v>
      </c>
      <c r="C29" s="221">
        <f t="shared" si="5"/>
        <v>0</v>
      </c>
      <c r="D29" s="224">
        <f t="shared" si="6"/>
        <v>0</v>
      </c>
      <c r="E29" s="224">
        <f t="shared" ref="E29:AG29" si="9">E7-E18</f>
        <v>0</v>
      </c>
      <c r="F29" s="224">
        <f t="shared" si="9"/>
        <v>0</v>
      </c>
      <c r="G29" s="224">
        <f t="shared" si="9"/>
        <v>0</v>
      </c>
      <c r="H29" s="224">
        <f t="shared" si="9"/>
        <v>0</v>
      </c>
      <c r="I29" s="224">
        <f t="shared" si="9"/>
        <v>0</v>
      </c>
      <c r="J29" s="224">
        <f t="shared" si="9"/>
        <v>0</v>
      </c>
      <c r="K29" s="224">
        <f t="shared" si="9"/>
        <v>0</v>
      </c>
      <c r="L29" s="224">
        <f t="shared" si="9"/>
        <v>0</v>
      </c>
      <c r="M29" s="224">
        <f t="shared" si="9"/>
        <v>0</v>
      </c>
      <c r="N29" s="224">
        <f t="shared" si="9"/>
        <v>0</v>
      </c>
      <c r="O29" s="224">
        <f t="shared" si="9"/>
        <v>0</v>
      </c>
      <c r="P29" s="224">
        <f t="shared" si="9"/>
        <v>0</v>
      </c>
      <c r="Q29" s="224">
        <f t="shared" si="9"/>
        <v>0</v>
      </c>
      <c r="R29" s="224">
        <f t="shared" si="9"/>
        <v>0</v>
      </c>
      <c r="S29" s="224">
        <f t="shared" si="9"/>
        <v>0</v>
      </c>
      <c r="T29" s="224">
        <f t="shared" si="9"/>
        <v>0</v>
      </c>
      <c r="U29" s="224">
        <f t="shared" si="9"/>
        <v>0</v>
      </c>
      <c r="V29" s="224">
        <f t="shared" si="9"/>
        <v>0</v>
      </c>
      <c r="W29" s="224">
        <f t="shared" si="9"/>
        <v>0</v>
      </c>
      <c r="X29" s="224">
        <f t="shared" si="9"/>
        <v>0</v>
      </c>
      <c r="Y29" s="224">
        <f t="shared" si="9"/>
        <v>0</v>
      </c>
      <c r="Z29" s="224">
        <f t="shared" si="9"/>
        <v>0</v>
      </c>
      <c r="AA29" s="224">
        <f t="shared" si="9"/>
        <v>0</v>
      </c>
      <c r="AB29" s="224">
        <f t="shared" si="9"/>
        <v>0</v>
      </c>
      <c r="AC29" s="224">
        <f t="shared" si="9"/>
        <v>0</v>
      </c>
      <c r="AD29" s="224">
        <f t="shared" si="9"/>
        <v>0</v>
      </c>
      <c r="AE29" s="224">
        <f t="shared" si="9"/>
        <v>0</v>
      </c>
      <c r="AF29" s="224">
        <f t="shared" si="9"/>
        <v>0</v>
      </c>
      <c r="AG29" s="224">
        <f t="shared" si="9"/>
        <v>0</v>
      </c>
    </row>
    <row r="30" spans="2:33" x14ac:dyDescent="0.2">
      <c r="B30" s="203" t="s">
        <v>239</v>
      </c>
      <c r="C30" s="221">
        <f t="shared" si="5"/>
        <v>0</v>
      </c>
      <c r="D30" s="224">
        <f t="shared" si="6"/>
        <v>0</v>
      </c>
      <c r="E30" s="224">
        <f t="shared" ref="E30:AG30" si="10">E8-E19</f>
        <v>0</v>
      </c>
      <c r="F30" s="224">
        <f t="shared" si="10"/>
        <v>0</v>
      </c>
      <c r="G30" s="224">
        <f t="shared" si="10"/>
        <v>0</v>
      </c>
      <c r="H30" s="224">
        <f t="shared" si="10"/>
        <v>0</v>
      </c>
      <c r="I30" s="224">
        <f t="shared" si="10"/>
        <v>0</v>
      </c>
      <c r="J30" s="224">
        <f t="shared" si="10"/>
        <v>0</v>
      </c>
      <c r="K30" s="224">
        <f t="shared" si="10"/>
        <v>0</v>
      </c>
      <c r="L30" s="224">
        <f t="shared" si="10"/>
        <v>0</v>
      </c>
      <c r="M30" s="224">
        <f t="shared" si="10"/>
        <v>0</v>
      </c>
      <c r="N30" s="224">
        <f t="shared" si="10"/>
        <v>0</v>
      </c>
      <c r="O30" s="224">
        <f t="shared" si="10"/>
        <v>0</v>
      </c>
      <c r="P30" s="224">
        <f t="shared" si="10"/>
        <v>0</v>
      </c>
      <c r="Q30" s="224">
        <f t="shared" si="10"/>
        <v>0</v>
      </c>
      <c r="R30" s="224">
        <f t="shared" si="10"/>
        <v>0</v>
      </c>
      <c r="S30" s="224">
        <f t="shared" si="10"/>
        <v>0</v>
      </c>
      <c r="T30" s="224">
        <f t="shared" si="10"/>
        <v>0</v>
      </c>
      <c r="U30" s="224">
        <f t="shared" si="10"/>
        <v>0</v>
      </c>
      <c r="V30" s="224">
        <f t="shared" si="10"/>
        <v>0</v>
      </c>
      <c r="W30" s="224">
        <f t="shared" si="10"/>
        <v>0</v>
      </c>
      <c r="X30" s="224">
        <f t="shared" si="10"/>
        <v>0</v>
      </c>
      <c r="Y30" s="224">
        <f t="shared" si="10"/>
        <v>0</v>
      </c>
      <c r="Z30" s="224">
        <f t="shared" si="10"/>
        <v>0</v>
      </c>
      <c r="AA30" s="224">
        <f t="shared" si="10"/>
        <v>0</v>
      </c>
      <c r="AB30" s="224">
        <f t="shared" si="10"/>
        <v>0</v>
      </c>
      <c r="AC30" s="224">
        <f t="shared" si="10"/>
        <v>0</v>
      </c>
      <c r="AD30" s="224">
        <f t="shared" si="10"/>
        <v>0</v>
      </c>
      <c r="AE30" s="224">
        <f t="shared" si="10"/>
        <v>0</v>
      </c>
      <c r="AF30" s="224">
        <f t="shared" si="10"/>
        <v>0</v>
      </c>
      <c r="AG30" s="224">
        <f t="shared" si="10"/>
        <v>0</v>
      </c>
    </row>
    <row r="31" spans="2:33" x14ac:dyDescent="0.2">
      <c r="B31" s="203" t="s">
        <v>240</v>
      </c>
      <c r="C31" s="221">
        <f t="shared" si="5"/>
        <v>0</v>
      </c>
      <c r="D31" s="224">
        <f t="shared" si="6"/>
        <v>0</v>
      </c>
      <c r="E31" s="224">
        <f t="shared" ref="E31:AG31" si="11">E9-E20</f>
        <v>0</v>
      </c>
      <c r="F31" s="224">
        <f t="shared" si="11"/>
        <v>0</v>
      </c>
      <c r="G31" s="224">
        <f t="shared" si="11"/>
        <v>0</v>
      </c>
      <c r="H31" s="224">
        <f t="shared" si="11"/>
        <v>0</v>
      </c>
      <c r="I31" s="224">
        <f t="shared" si="11"/>
        <v>0</v>
      </c>
      <c r="J31" s="224">
        <f t="shared" si="11"/>
        <v>0</v>
      </c>
      <c r="K31" s="224">
        <f t="shared" si="11"/>
        <v>0</v>
      </c>
      <c r="L31" s="224">
        <f t="shared" si="11"/>
        <v>0</v>
      </c>
      <c r="M31" s="224">
        <f t="shared" si="11"/>
        <v>0</v>
      </c>
      <c r="N31" s="224">
        <f t="shared" si="11"/>
        <v>0</v>
      </c>
      <c r="O31" s="224">
        <f t="shared" si="11"/>
        <v>0</v>
      </c>
      <c r="P31" s="224">
        <f t="shared" si="11"/>
        <v>0</v>
      </c>
      <c r="Q31" s="224">
        <f t="shared" si="11"/>
        <v>0</v>
      </c>
      <c r="R31" s="224">
        <f t="shared" si="11"/>
        <v>0</v>
      </c>
      <c r="S31" s="224">
        <f t="shared" si="11"/>
        <v>0</v>
      </c>
      <c r="T31" s="224">
        <f t="shared" si="11"/>
        <v>0</v>
      </c>
      <c r="U31" s="224">
        <f t="shared" si="11"/>
        <v>0</v>
      </c>
      <c r="V31" s="224">
        <f t="shared" si="11"/>
        <v>0</v>
      </c>
      <c r="W31" s="224">
        <f t="shared" si="11"/>
        <v>0</v>
      </c>
      <c r="X31" s="224">
        <f t="shared" si="11"/>
        <v>0</v>
      </c>
      <c r="Y31" s="224">
        <f t="shared" si="11"/>
        <v>0</v>
      </c>
      <c r="Z31" s="224">
        <f t="shared" si="11"/>
        <v>0</v>
      </c>
      <c r="AA31" s="224">
        <f t="shared" si="11"/>
        <v>0</v>
      </c>
      <c r="AB31" s="224">
        <f t="shared" si="11"/>
        <v>0</v>
      </c>
      <c r="AC31" s="224">
        <f t="shared" si="11"/>
        <v>0</v>
      </c>
      <c r="AD31" s="224">
        <f t="shared" si="11"/>
        <v>0</v>
      </c>
      <c r="AE31" s="224">
        <f t="shared" si="11"/>
        <v>0</v>
      </c>
      <c r="AF31" s="224">
        <f t="shared" si="11"/>
        <v>0</v>
      </c>
      <c r="AG31" s="224">
        <f t="shared" si="11"/>
        <v>0</v>
      </c>
    </row>
    <row r="32" spans="2:33" ht="12" thickBot="1" x14ac:dyDescent="0.25">
      <c r="B32" s="220" t="s">
        <v>241</v>
      </c>
      <c r="C32" s="225">
        <f t="shared" si="5"/>
        <v>0</v>
      </c>
      <c r="D32" s="226">
        <f t="shared" si="6"/>
        <v>0</v>
      </c>
      <c r="E32" s="226">
        <f t="shared" ref="E32:AG32" si="12">E10-E21</f>
        <v>0</v>
      </c>
      <c r="F32" s="226">
        <f t="shared" si="12"/>
        <v>0</v>
      </c>
      <c r="G32" s="226">
        <f t="shared" si="12"/>
        <v>0</v>
      </c>
      <c r="H32" s="226">
        <f t="shared" si="12"/>
        <v>0</v>
      </c>
      <c r="I32" s="226">
        <f t="shared" si="12"/>
        <v>0</v>
      </c>
      <c r="J32" s="226">
        <f t="shared" si="12"/>
        <v>0</v>
      </c>
      <c r="K32" s="226">
        <f t="shared" si="12"/>
        <v>0</v>
      </c>
      <c r="L32" s="226">
        <f t="shared" si="12"/>
        <v>0</v>
      </c>
      <c r="M32" s="226">
        <f t="shared" si="12"/>
        <v>0</v>
      </c>
      <c r="N32" s="226">
        <f t="shared" si="12"/>
        <v>0</v>
      </c>
      <c r="O32" s="226">
        <f t="shared" si="12"/>
        <v>0</v>
      </c>
      <c r="P32" s="226">
        <f t="shared" si="12"/>
        <v>0</v>
      </c>
      <c r="Q32" s="226">
        <f t="shared" si="12"/>
        <v>0</v>
      </c>
      <c r="R32" s="226">
        <f t="shared" si="12"/>
        <v>0</v>
      </c>
      <c r="S32" s="226">
        <f t="shared" si="12"/>
        <v>0</v>
      </c>
      <c r="T32" s="226">
        <f t="shared" si="12"/>
        <v>0</v>
      </c>
      <c r="U32" s="226">
        <f t="shared" si="12"/>
        <v>0</v>
      </c>
      <c r="V32" s="226">
        <f t="shared" si="12"/>
        <v>0</v>
      </c>
      <c r="W32" s="226">
        <f t="shared" si="12"/>
        <v>0</v>
      </c>
      <c r="X32" s="226">
        <f t="shared" si="12"/>
        <v>0</v>
      </c>
      <c r="Y32" s="226">
        <f t="shared" si="12"/>
        <v>0</v>
      </c>
      <c r="Z32" s="226">
        <f t="shared" si="12"/>
        <v>0</v>
      </c>
      <c r="AA32" s="226">
        <f t="shared" si="12"/>
        <v>0</v>
      </c>
      <c r="AB32" s="226">
        <f t="shared" si="12"/>
        <v>0</v>
      </c>
      <c r="AC32" s="226">
        <f t="shared" si="12"/>
        <v>0</v>
      </c>
      <c r="AD32" s="226">
        <f t="shared" si="12"/>
        <v>0</v>
      </c>
      <c r="AE32" s="226">
        <f t="shared" si="12"/>
        <v>0</v>
      </c>
      <c r="AF32" s="226">
        <f t="shared" si="12"/>
        <v>0</v>
      </c>
      <c r="AG32" s="226">
        <f t="shared" si="12"/>
        <v>0</v>
      </c>
    </row>
    <row r="33" spans="2:33" ht="12" thickTop="1" x14ac:dyDescent="0.2">
      <c r="B33" s="210" t="s">
        <v>372</v>
      </c>
      <c r="C33" s="227">
        <f t="shared" si="5"/>
        <v>401492.69999999955</v>
      </c>
      <c r="D33" s="228">
        <f>D27</f>
        <v>13383.089999999993</v>
      </c>
      <c r="E33" s="228">
        <f t="shared" ref="E33:AG33" si="13">E27</f>
        <v>13383.089999999993</v>
      </c>
      <c r="F33" s="228">
        <f t="shared" si="13"/>
        <v>13383.089999999993</v>
      </c>
      <c r="G33" s="228">
        <f t="shared" si="13"/>
        <v>13383.089999999993</v>
      </c>
      <c r="H33" s="228">
        <f t="shared" si="13"/>
        <v>13383.089999999993</v>
      </c>
      <c r="I33" s="228">
        <f t="shared" si="13"/>
        <v>13383.089999999993</v>
      </c>
      <c r="J33" s="228">
        <f t="shared" si="13"/>
        <v>13383.089999999993</v>
      </c>
      <c r="K33" s="228">
        <f t="shared" si="13"/>
        <v>13383.089999999993</v>
      </c>
      <c r="L33" s="228">
        <f t="shared" si="13"/>
        <v>13383.089999999993</v>
      </c>
      <c r="M33" s="228">
        <f t="shared" si="13"/>
        <v>13383.089999999993</v>
      </c>
      <c r="N33" s="228">
        <f t="shared" si="13"/>
        <v>13383.089999999993</v>
      </c>
      <c r="O33" s="228">
        <f t="shared" si="13"/>
        <v>13383.089999999993</v>
      </c>
      <c r="P33" s="228">
        <f t="shared" si="13"/>
        <v>13383.089999999993</v>
      </c>
      <c r="Q33" s="228">
        <f t="shared" si="13"/>
        <v>13383.089999999993</v>
      </c>
      <c r="R33" s="228">
        <f t="shared" si="13"/>
        <v>13383.089999999993</v>
      </c>
      <c r="S33" s="228">
        <f t="shared" si="13"/>
        <v>13383.089999999993</v>
      </c>
      <c r="T33" s="228">
        <f t="shared" si="13"/>
        <v>13383.089999999993</v>
      </c>
      <c r="U33" s="228">
        <f t="shared" si="13"/>
        <v>13383.089999999993</v>
      </c>
      <c r="V33" s="228">
        <f t="shared" si="13"/>
        <v>13383.089999999993</v>
      </c>
      <c r="W33" s="228">
        <f t="shared" si="13"/>
        <v>13383.089999999993</v>
      </c>
      <c r="X33" s="228">
        <f t="shared" si="13"/>
        <v>13383.089999999993</v>
      </c>
      <c r="Y33" s="228">
        <f t="shared" si="13"/>
        <v>13383.089999999993</v>
      </c>
      <c r="Z33" s="228">
        <f t="shared" si="13"/>
        <v>13383.089999999993</v>
      </c>
      <c r="AA33" s="228">
        <f t="shared" si="13"/>
        <v>13383.089999999993</v>
      </c>
      <c r="AB33" s="228">
        <f t="shared" si="13"/>
        <v>13383.089999999993</v>
      </c>
      <c r="AC33" s="228">
        <f t="shared" si="13"/>
        <v>13383.089999999993</v>
      </c>
      <c r="AD33" s="228">
        <f t="shared" si="13"/>
        <v>13383.089999999993</v>
      </c>
      <c r="AE33" s="228">
        <f t="shared" si="13"/>
        <v>13383.089999999993</v>
      </c>
      <c r="AF33" s="228">
        <f t="shared" si="13"/>
        <v>13383.089999999993</v>
      </c>
      <c r="AG33" s="228">
        <f t="shared" si="13"/>
        <v>13383.089999999993</v>
      </c>
    </row>
    <row r="34" spans="2:33" x14ac:dyDescent="0.2">
      <c r="B34" s="203" t="s">
        <v>373</v>
      </c>
      <c r="C34" s="221">
        <f t="shared" si="5"/>
        <v>115215.89999999995</v>
      </c>
      <c r="D34" s="224">
        <f>SUM(D28:D32)</f>
        <v>3840.5299999999984</v>
      </c>
      <c r="E34" s="224">
        <f t="shared" ref="E34:AG34" si="14">SUM(E28:E32)</f>
        <v>3840.5299999999984</v>
      </c>
      <c r="F34" s="224">
        <f t="shared" si="14"/>
        <v>3840.5299999999984</v>
      </c>
      <c r="G34" s="224">
        <f t="shared" si="14"/>
        <v>3840.5299999999984</v>
      </c>
      <c r="H34" s="224">
        <f t="shared" si="14"/>
        <v>3840.5299999999984</v>
      </c>
      <c r="I34" s="224">
        <f t="shared" si="14"/>
        <v>3840.5299999999984</v>
      </c>
      <c r="J34" s="224">
        <f t="shared" si="14"/>
        <v>3840.5299999999984</v>
      </c>
      <c r="K34" s="224">
        <f t="shared" si="14"/>
        <v>3840.5299999999984</v>
      </c>
      <c r="L34" s="224">
        <f t="shared" si="14"/>
        <v>3840.5299999999984</v>
      </c>
      <c r="M34" s="224">
        <f t="shared" si="14"/>
        <v>3840.5299999999984</v>
      </c>
      <c r="N34" s="224">
        <f t="shared" si="14"/>
        <v>3840.5299999999984</v>
      </c>
      <c r="O34" s="224">
        <f t="shared" si="14"/>
        <v>3840.5299999999984</v>
      </c>
      <c r="P34" s="224">
        <f t="shared" si="14"/>
        <v>3840.5299999999984</v>
      </c>
      <c r="Q34" s="224">
        <f t="shared" si="14"/>
        <v>3840.5299999999984</v>
      </c>
      <c r="R34" s="224">
        <f t="shared" si="14"/>
        <v>3840.5299999999984</v>
      </c>
      <c r="S34" s="224">
        <f t="shared" si="14"/>
        <v>3840.5299999999984</v>
      </c>
      <c r="T34" s="224">
        <f t="shared" si="14"/>
        <v>3840.5299999999984</v>
      </c>
      <c r="U34" s="224">
        <f t="shared" si="14"/>
        <v>3840.5299999999984</v>
      </c>
      <c r="V34" s="224">
        <f t="shared" si="14"/>
        <v>3840.5299999999984</v>
      </c>
      <c r="W34" s="224">
        <f t="shared" si="14"/>
        <v>3840.5299999999984</v>
      </c>
      <c r="X34" s="224">
        <f t="shared" si="14"/>
        <v>3840.5299999999984</v>
      </c>
      <c r="Y34" s="224">
        <f t="shared" si="14"/>
        <v>3840.5299999999984</v>
      </c>
      <c r="Z34" s="224">
        <f t="shared" si="14"/>
        <v>3840.5299999999984</v>
      </c>
      <c r="AA34" s="224">
        <f t="shared" si="14"/>
        <v>3840.5299999999984</v>
      </c>
      <c r="AB34" s="224">
        <f t="shared" si="14"/>
        <v>3840.5299999999984</v>
      </c>
      <c r="AC34" s="224">
        <f t="shared" si="14"/>
        <v>3840.5299999999984</v>
      </c>
      <c r="AD34" s="224">
        <f t="shared" si="14"/>
        <v>3840.5299999999984</v>
      </c>
      <c r="AE34" s="224">
        <f t="shared" si="14"/>
        <v>3840.5299999999984</v>
      </c>
      <c r="AF34" s="224">
        <f t="shared" si="14"/>
        <v>3840.5299999999984</v>
      </c>
      <c r="AG34" s="224">
        <f t="shared" si="14"/>
        <v>3840.5299999999984</v>
      </c>
    </row>
    <row r="35" spans="2:33" x14ac:dyDescent="0.2">
      <c r="B35" s="217"/>
      <c r="C35" s="218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</row>
    <row r="37" spans="2:33" x14ac:dyDescent="0.2">
      <c r="B37" s="205" t="s">
        <v>385</v>
      </c>
      <c r="C37" s="205" t="s">
        <v>9</v>
      </c>
    </row>
    <row r="38" spans="2:33" x14ac:dyDescent="0.2">
      <c r="B38" s="208" t="s">
        <v>194</v>
      </c>
      <c r="C38" s="221">
        <f>SUM(D38:AG38)</f>
        <v>209980.68210000001</v>
      </c>
      <c r="D38" s="221">
        <f>D33*Parametre!$C$138</f>
        <v>6999.3560699999962</v>
      </c>
      <c r="E38" s="221">
        <f>E33*Parametre!$C$138</f>
        <v>6999.3560699999962</v>
      </c>
      <c r="F38" s="221">
        <f>F33*Parametre!$C$138</f>
        <v>6999.3560699999962</v>
      </c>
      <c r="G38" s="221">
        <f>G33*Parametre!$C$138</f>
        <v>6999.3560699999962</v>
      </c>
      <c r="H38" s="221">
        <f>H33*Parametre!$C$138</f>
        <v>6999.3560699999962</v>
      </c>
      <c r="I38" s="221">
        <f>I33*Parametre!$C$138</f>
        <v>6999.3560699999962</v>
      </c>
      <c r="J38" s="221">
        <f>J33*Parametre!$C$138</f>
        <v>6999.3560699999962</v>
      </c>
      <c r="K38" s="221">
        <f>K33*Parametre!$C$138</f>
        <v>6999.3560699999962</v>
      </c>
      <c r="L38" s="221">
        <f>L33*Parametre!$C$138</f>
        <v>6999.3560699999962</v>
      </c>
      <c r="M38" s="221">
        <f>M33*Parametre!$C$138</f>
        <v>6999.3560699999962</v>
      </c>
      <c r="N38" s="221">
        <f>N33*Parametre!$C$138</f>
        <v>6999.3560699999962</v>
      </c>
      <c r="O38" s="221">
        <f>O33*Parametre!$C$138</f>
        <v>6999.3560699999962</v>
      </c>
      <c r="P38" s="221">
        <f>P33*Parametre!$C$138</f>
        <v>6999.3560699999962</v>
      </c>
      <c r="Q38" s="221">
        <f>Q33*Parametre!$C$138</f>
        <v>6999.3560699999962</v>
      </c>
      <c r="R38" s="221">
        <f>R33*Parametre!$C$138</f>
        <v>6999.3560699999962</v>
      </c>
      <c r="S38" s="221">
        <f>S33*Parametre!$C$138</f>
        <v>6999.3560699999962</v>
      </c>
      <c r="T38" s="221">
        <f>T33*Parametre!$C$138</f>
        <v>6999.3560699999962</v>
      </c>
      <c r="U38" s="221">
        <f>U33*Parametre!$C$138</f>
        <v>6999.3560699999962</v>
      </c>
      <c r="V38" s="221">
        <f>V33*Parametre!$C$138</f>
        <v>6999.3560699999962</v>
      </c>
      <c r="W38" s="221">
        <f>W33*Parametre!$C$138</f>
        <v>6999.3560699999962</v>
      </c>
      <c r="X38" s="221">
        <f>X33*Parametre!$C$138</f>
        <v>6999.3560699999962</v>
      </c>
      <c r="Y38" s="221">
        <f>Y33*Parametre!$C$138</f>
        <v>6999.3560699999962</v>
      </c>
      <c r="Z38" s="221">
        <f>Z33*Parametre!$C$138</f>
        <v>6999.3560699999962</v>
      </c>
      <c r="AA38" s="221">
        <f>AA33*Parametre!$C$138</f>
        <v>6999.3560699999962</v>
      </c>
      <c r="AB38" s="221">
        <f>AB33*Parametre!$C$138</f>
        <v>6999.3560699999962</v>
      </c>
      <c r="AC38" s="221">
        <f>AC33*Parametre!$C$138</f>
        <v>6999.3560699999962</v>
      </c>
      <c r="AD38" s="221">
        <f>AD33*Parametre!$C$138</f>
        <v>6999.3560699999962</v>
      </c>
      <c r="AE38" s="221">
        <f>AE33*Parametre!$C$138</f>
        <v>6999.3560699999962</v>
      </c>
      <c r="AF38" s="221">
        <f>AF33*Parametre!$C$138</f>
        <v>6999.3560699999962</v>
      </c>
      <c r="AG38" s="221">
        <f>AG33*Parametre!$C$138</f>
        <v>6999.3560699999962</v>
      </c>
    </row>
    <row r="39" spans="2:33" x14ac:dyDescent="0.2">
      <c r="B39" s="208" t="s">
        <v>195</v>
      </c>
      <c r="C39" s="221">
        <f>SUM(D39:AG39)</f>
        <v>65673.062999999936</v>
      </c>
      <c r="D39" s="221">
        <f>D34*Parametre!$C$139</f>
        <v>2189.1020999999987</v>
      </c>
      <c r="E39" s="221">
        <f>E34*Parametre!$C$139</f>
        <v>2189.1020999999987</v>
      </c>
      <c r="F39" s="221">
        <f>F34*Parametre!$C$139</f>
        <v>2189.1020999999987</v>
      </c>
      <c r="G39" s="221">
        <f>G34*Parametre!$C$139</f>
        <v>2189.1020999999987</v>
      </c>
      <c r="H39" s="221">
        <f>H34*Parametre!$C$139</f>
        <v>2189.1020999999987</v>
      </c>
      <c r="I39" s="221">
        <f>I34*Parametre!$C$139</f>
        <v>2189.1020999999987</v>
      </c>
      <c r="J39" s="221">
        <f>J34*Parametre!$C$139</f>
        <v>2189.1020999999987</v>
      </c>
      <c r="K39" s="221">
        <f>K34*Parametre!$C$139</f>
        <v>2189.1020999999987</v>
      </c>
      <c r="L39" s="221">
        <f>L34*Parametre!$C$139</f>
        <v>2189.1020999999987</v>
      </c>
      <c r="M39" s="221">
        <f>M34*Parametre!$C$139</f>
        <v>2189.1020999999987</v>
      </c>
      <c r="N39" s="221">
        <f>N34*Parametre!$C$139</f>
        <v>2189.1020999999987</v>
      </c>
      <c r="O39" s="221">
        <f>O34*Parametre!$C$139</f>
        <v>2189.1020999999987</v>
      </c>
      <c r="P39" s="221">
        <f>P34*Parametre!$C$139</f>
        <v>2189.1020999999987</v>
      </c>
      <c r="Q39" s="221">
        <f>Q34*Parametre!$C$139</f>
        <v>2189.1020999999987</v>
      </c>
      <c r="R39" s="221">
        <f>R34*Parametre!$C$139</f>
        <v>2189.1020999999987</v>
      </c>
      <c r="S39" s="221">
        <f>S34*Parametre!$C$139</f>
        <v>2189.1020999999987</v>
      </c>
      <c r="T39" s="221">
        <f>T34*Parametre!$C$139</f>
        <v>2189.1020999999987</v>
      </c>
      <c r="U39" s="221">
        <f>U34*Parametre!$C$139</f>
        <v>2189.1020999999987</v>
      </c>
      <c r="V39" s="221">
        <f>V34*Parametre!$C$139</f>
        <v>2189.1020999999987</v>
      </c>
      <c r="W39" s="221">
        <f>W34*Parametre!$C$139</f>
        <v>2189.1020999999987</v>
      </c>
      <c r="X39" s="221">
        <f>X34*Parametre!$C$139</f>
        <v>2189.1020999999987</v>
      </c>
      <c r="Y39" s="221">
        <f>Y34*Parametre!$C$139</f>
        <v>2189.1020999999987</v>
      </c>
      <c r="Z39" s="221">
        <f>Z34*Parametre!$C$139</f>
        <v>2189.1020999999987</v>
      </c>
      <c r="AA39" s="221">
        <f>AA34*Parametre!$C$139</f>
        <v>2189.1020999999987</v>
      </c>
      <c r="AB39" s="221">
        <f>AB34*Parametre!$C$139</f>
        <v>2189.1020999999987</v>
      </c>
      <c r="AC39" s="221">
        <f>AC34*Parametre!$C$139</f>
        <v>2189.1020999999987</v>
      </c>
      <c r="AD39" s="221">
        <f>AD34*Parametre!$C$139</f>
        <v>2189.1020999999987</v>
      </c>
      <c r="AE39" s="221">
        <f>AE34*Parametre!$C$139</f>
        <v>2189.1020999999987</v>
      </c>
      <c r="AF39" s="221">
        <f>AF34*Parametre!$C$139</f>
        <v>2189.1020999999987</v>
      </c>
      <c r="AG39" s="221">
        <f>AG34*Parametre!$C$139</f>
        <v>2189.1020999999987</v>
      </c>
    </row>
    <row r="40" spans="2:33" x14ac:dyDescent="0.2">
      <c r="B40" s="215" t="s">
        <v>9</v>
      </c>
      <c r="C40" s="222">
        <f>SUM(D40:AG40)</f>
        <v>275653.74509999988</v>
      </c>
      <c r="D40" s="223">
        <f t="shared" ref="D40:AG40" si="15">SUM(D38:D39)</f>
        <v>9188.4581699999944</v>
      </c>
      <c r="E40" s="222">
        <f t="shared" si="15"/>
        <v>9188.4581699999944</v>
      </c>
      <c r="F40" s="222">
        <f t="shared" si="15"/>
        <v>9188.4581699999944</v>
      </c>
      <c r="G40" s="222">
        <f t="shared" si="15"/>
        <v>9188.4581699999944</v>
      </c>
      <c r="H40" s="222">
        <f t="shared" si="15"/>
        <v>9188.4581699999944</v>
      </c>
      <c r="I40" s="222">
        <f t="shared" si="15"/>
        <v>9188.4581699999944</v>
      </c>
      <c r="J40" s="222">
        <f t="shared" si="15"/>
        <v>9188.4581699999944</v>
      </c>
      <c r="K40" s="222">
        <f t="shared" si="15"/>
        <v>9188.4581699999944</v>
      </c>
      <c r="L40" s="222">
        <f t="shared" si="15"/>
        <v>9188.4581699999944</v>
      </c>
      <c r="M40" s="222">
        <f t="shared" si="15"/>
        <v>9188.4581699999944</v>
      </c>
      <c r="N40" s="222">
        <f t="shared" si="15"/>
        <v>9188.4581699999944</v>
      </c>
      <c r="O40" s="222">
        <f t="shared" si="15"/>
        <v>9188.4581699999944</v>
      </c>
      <c r="P40" s="222">
        <f t="shared" si="15"/>
        <v>9188.4581699999944</v>
      </c>
      <c r="Q40" s="222">
        <f t="shared" si="15"/>
        <v>9188.4581699999944</v>
      </c>
      <c r="R40" s="222">
        <f t="shared" si="15"/>
        <v>9188.4581699999944</v>
      </c>
      <c r="S40" s="222">
        <f t="shared" si="15"/>
        <v>9188.4581699999944</v>
      </c>
      <c r="T40" s="222">
        <f t="shared" si="15"/>
        <v>9188.4581699999944</v>
      </c>
      <c r="U40" s="222">
        <f t="shared" si="15"/>
        <v>9188.4581699999944</v>
      </c>
      <c r="V40" s="222">
        <f t="shared" si="15"/>
        <v>9188.4581699999944</v>
      </c>
      <c r="W40" s="222">
        <f t="shared" si="15"/>
        <v>9188.4581699999944</v>
      </c>
      <c r="X40" s="222">
        <f t="shared" si="15"/>
        <v>9188.4581699999944</v>
      </c>
      <c r="Y40" s="222">
        <f t="shared" si="15"/>
        <v>9188.4581699999944</v>
      </c>
      <c r="Z40" s="222">
        <f t="shared" si="15"/>
        <v>9188.4581699999944</v>
      </c>
      <c r="AA40" s="222">
        <f t="shared" si="15"/>
        <v>9188.4581699999944</v>
      </c>
      <c r="AB40" s="222">
        <f t="shared" si="15"/>
        <v>9188.4581699999944</v>
      </c>
      <c r="AC40" s="222">
        <f t="shared" si="15"/>
        <v>9188.4581699999944</v>
      </c>
      <c r="AD40" s="222">
        <f t="shared" si="15"/>
        <v>9188.4581699999944</v>
      </c>
      <c r="AE40" s="222">
        <f t="shared" si="15"/>
        <v>9188.4581699999944</v>
      </c>
      <c r="AF40" s="222">
        <f t="shared" si="15"/>
        <v>9188.4581699999944</v>
      </c>
      <c r="AG40" s="222">
        <f t="shared" si="15"/>
        <v>9188.4581699999944</v>
      </c>
    </row>
    <row r="43" spans="2:33" x14ac:dyDescent="0.2">
      <c r="B43" s="203"/>
      <c r="C43" s="203"/>
      <c r="D43" s="203" t="s">
        <v>10</v>
      </c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</row>
    <row r="44" spans="2:33" x14ac:dyDescent="0.2">
      <c r="B44" s="205" t="s">
        <v>386</v>
      </c>
      <c r="C44" s="205"/>
      <c r="D44" s="203">
        <v>1</v>
      </c>
      <c r="E44" s="203">
        <v>2</v>
      </c>
      <c r="F44" s="203">
        <v>3</v>
      </c>
      <c r="G44" s="203">
        <v>4</v>
      </c>
      <c r="H44" s="203">
        <v>5</v>
      </c>
      <c r="I44" s="203">
        <v>6</v>
      </c>
      <c r="J44" s="203">
        <v>7</v>
      </c>
      <c r="K44" s="203">
        <v>8</v>
      </c>
      <c r="L44" s="203">
        <v>9</v>
      </c>
      <c r="M44" s="203">
        <v>10</v>
      </c>
      <c r="N44" s="203">
        <v>11</v>
      </c>
      <c r="O44" s="203">
        <v>12</v>
      </c>
      <c r="P44" s="203">
        <v>13</v>
      </c>
      <c r="Q44" s="203">
        <v>14</v>
      </c>
      <c r="R44" s="203">
        <v>15</v>
      </c>
      <c r="S44" s="203">
        <v>16</v>
      </c>
      <c r="T44" s="203">
        <v>17</v>
      </c>
      <c r="U44" s="203">
        <v>18</v>
      </c>
      <c r="V44" s="203">
        <v>19</v>
      </c>
      <c r="W44" s="203">
        <v>20</v>
      </c>
      <c r="X44" s="203">
        <v>21</v>
      </c>
      <c r="Y44" s="203">
        <v>22</v>
      </c>
      <c r="Z44" s="203">
        <v>23</v>
      </c>
      <c r="AA44" s="203">
        <v>24</v>
      </c>
      <c r="AB44" s="203">
        <v>25</v>
      </c>
      <c r="AC44" s="203">
        <v>26</v>
      </c>
      <c r="AD44" s="203">
        <v>27</v>
      </c>
      <c r="AE44" s="203">
        <v>28</v>
      </c>
      <c r="AF44" s="203">
        <v>29</v>
      </c>
      <c r="AG44" s="203">
        <v>30</v>
      </c>
    </row>
    <row r="45" spans="2:33" x14ac:dyDescent="0.2">
      <c r="B45" s="206" t="s">
        <v>44</v>
      </c>
      <c r="C45" s="206" t="s">
        <v>9</v>
      </c>
      <c r="D45" s="207">
        <f>D4</f>
        <v>2022</v>
      </c>
      <c r="E45" s="207">
        <f t="shared" ref="E45:AG45" si="16">E4</f>
        <v>2023</v>
      </c>
      <c r="F45" s="207">
        <f t="shared" si="16"/>
        <v>2024</v>
      </c>
      <c r="G45" s="207">
        <f t="shared" si="16"/>
        <v>2025</v>
      </c>
      <c r="H45" s="207">
        <f t="shared" si="16"/>
        <v>2026</v>
      </c>
      <c r="I45" s="207">
        <f t="shared" si="16"/>
        <v>2027</v>
      </c>
      <c r="J45" s="207">
        <f t="shared" si="16"/>
        <v>2028</v>
      </c>
      <c r="K45" s="207">
        <f t="shared" si="16"/>
        <v>2029</v>
      </c>
      <c r="L45" s="207">
        <f t="shared" si="16"/>
        <v>2030</v>
      </c>
      <c r="M45" s="207">
        <f t="shared" si="16"/>
        <v>2031</v>
      </c>
      <c r="N45" s="207">
        <f t="shared" si="16"/>
        <v>2032</v>
      </c>
      <c r="O45" s="207">
        <f t="shared" si="16"/>
        <v>2033</v>
      </c>
      <c r="P45" s="207">
        <f t="shared" si="16"/>
        <v>2034</v>
      </c>
      <c r="Q45" s="207">
        <f t="shared" si="16"/>
        <v>2035</v>
      </c>
      <c r="R45" s="207">
        <f t="shared" si="16"/>
        <v>2036</v>
      </c>
      <c r="S45" s="207">
        <f t="shared" si="16"/>
        <v>2037</v>
      </c>
      <c r="T45" s="207">
        <f t="shared" si="16"/>
        <v>2038</v>
      </c>
      <c r="U45" s="207">
        <f t="shared" si="16"/>
        <v>2039</v>
      </c>
      <c r="V45" s="207">
        <f t="shared" si="16"/>
        <v>2040</v>
      </c>
      <c r="W45" s="207">
        <f t="shared" si="16"/>
        <v>2041</v>
      </c>
      <c r="X45" s="207">
        <f t="shared" si="16"/>
        <v>2042</v>
      </c>
      <c r="Y45" s="207">
        <f t="shared" si="16"/>
        <v>2043</v>
      </c>
      <c r="Z45" s="207">
        <f t="shared" si="16"/>
        <v>2044</v>
      </c>
      <c r="AA45" s="207">
        <f t="shared" si="16"/>
        <v>2045</v>
      </c>
      <c r="AB45" s="207">
        <f t="shared" si="16"/>
        <v>2046</v>
      </c>
      <c r="AC45" s="207">
        <f t="shared" si="16"/>
        <v>2047</v>
      </c>
      <c r="AD45" s="207">
        <f t="shared" si="16"/>
        <v>2048</v>
      </c>
      <c r="AE45" s="207">
        <f t="shared" si="16"/>
        <v>2049</v>
      </c>
      <c r="AF45" s="207">
        <f t="shared" si="16"/>
        <v>2050</v>
      </c>
      <c r="AG45" s="207">
        <f t="shared" si="16"/>
        <v>2051</v>
      </c>
    </row>
    <row r="46" spans="2:33" x14ac:dyDescent="0.2">
      <c r="B46" s="203" t="s">
        <v>366</v>
      </c>
      <c r="C46" s="221">
        <f t="shared" ref="C46:C51" si="17">SUM(D46:AG46)</f>
        <v>0</v>
      </c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</row>
    <row r="47" spans="2:33" x14ac:dyDescent="0.2">
      <c r="B47" s="203" t="s">
        <v>367</v>
      </c>
      <c r="C47" s="221">
        <f t="shared" si="17"/>
        <v>0</v>
      </c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</row>
    <row r="48" spans="2:33" x14ac:dyDescent="0.2">
      <c r="B48" s="203" t="s">
        <v>238</v>
      </c>
      <c r="C48" s="221">
        <f t="shared" si="17"/>
        <v>0</v>
      </c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</row>
    <row r="49" spans="2:33" x14ac:dyDescent="0.2">
      <c r="B49" s="203" t="s">
        <v>239</v>
      </c>
      <c r="C49" s="221">
        <f t="shared" si="17"/>
        <v>0</v>
      </c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</row>
    <row r="50" spans="2:33" x14ac:dyDescent="0.2">
      <c r="B50" s="203" t="s">
        <v>240</v>
      </c>
      <c r="C50" s="221">
        <f t="shared" si="17"/>
        <v>0</v>
      </c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</row>
    <row r="51" spans="2:33" x14ac:dyDescent="0.2">
      <c r="B51" s="203" t="s">
        <v>241</v>
      </c>
      <c r="C51" s="221">
        <f t="shared" si="17"/>
        <v>0</v>
      </c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</row>
    <row r="54" spans="2:33" x14ac:dyDescent="0.2">
      <c r="B54" s="203"/>
      <c r="C54" s="203"/>
      <c r="D54" s="203" t="s">
        <v>10</v>
      </c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</row>
    <row r="55" spans="2:33" x14ac:dyDescent="0.2">
      <c r="B55" s="205" t="s">
        <v>387</v>
      </c>
      <c r="C55" s="205"/>
      <c r="D55" s="203">
        <v>1</v>
      </c>
      <c r="E55" s="203">
        <v>2</v>
      </c>
      <c r="F55" s="203">
        <v>3</v>
      </c>
      <c r="G55" s="203">
        <v>4</v>
      </c>
      <c r="H55" s="203">
        <v>5</v>
      </c>
      <c r="I55" s="203">
        <v>6</v>
      </c>
      <c r="J55" s="203">
        <v>7</v>
      </c>
      <c r="K55" s="203">
        <v>8</v>
      </c>
      <c r="L55" s="203">
        <v>9</v>
      </c>
      <c r="M55" s="203">
        <v>10</v>
      </c>
      <c r="N55" s="203">
        <v>11</v>
      </c>
      <c r="O55" s="203">
        <v>12</v>
      </c>
      <c r="P55" s="203">
        <v>13</v>
      </c>
      <c r="Q55" s="203">
        <v>14</v>
      </c>
      <c r="R55" s="203">
        <v>15</v>
      </c>
      <c r="S55" s="203">
        <v>16</v>
      </c>
      <c r="T55" s="203">
        <v>17</v>
      </c>
      <c r="U55" s="203">
        <v>18</v>
      </c>
      <c r="V55" s="203">
        <v>19</v>
      </c>
      <c r="W55" s="203">
        <v>20</v>
      </c>
      <c r="X55" s="203">
        <v>21</v>
      </c>
      <c r="Y55" s="203">
        <v>22</v>
      </c>
      <c r="Z55" s="203">
        <v>23</v>
      </c>
      <c r="AA55" s="203">
        <v>24</v>
      </c>
      <c r="AB55" s="203">
        <v>25</v>
      </c>
      <c r="AC55" s="203">
        <v>26</v>
      </c>
      <c r="AD55" s="203">
        <v>27</v>
      </c>
      <c r="AE55" s="203">
        <v>28</v>
      </c>
      <c r="AF55" s="203">
        <v>29</v>
      </c>
      <c r="AG55" s="203">
        <v>30</v>
      </c>
    </row>
    <row r="56" spans="2:33" x14ac:dyDescent="0.2">
      <c r="B56" s="206" t="s">
        <v>46</v>
      </c>
      <c r="C56" s="206" t="s">
        <v>9</v>
      </c>
      <c r="D56" s="207">
        <f>D4</f>
        <v>2022</v>
      </c>
      <c r="E56" s="207">
        <f t="shared" ref="E56:AG56" si="18">E4</f>
        <v>2023</v>
      </c>
      <c r="F56" s="207">
        <f t="shared" si="18"/>
        <v>2024</v>
      </c>
      <c r="G56" s="207">
        <f t="shared" si="18"/>
        <v>2025</v>
      </c>
      <c r="H56" s="207">
        <f t="shared" si="18"/>
        <v>2026</v>
      </c>
      <c r="I56" s="207">
        <f t="shared" si="18"/>
        <v>2027</v>
      </c>
      <c r="J56" s="207">
        <f t="shared" si="18"/>
        <v>2028</v>
      </c>
      <c r="K56" s="207">
        <f t="shared" si="18"/>
        <v>2029</v>
      </c>
      <c r="L56" s="207">
        <f t="shared" si="18"/>
        <v>2030</v>
      </c>
      <c r="M56" s="207">
        <f t="shared" si="18"/>
        <v>2031</v>
      </c>
      <c r="N56" s="207">
        <f t="shared" si="18"/>
        <v>2032</v>
      </c>
      <c r="O56" s="207">
        <f t="shared" si="18"/>
        <v>2033</v>
      </c>
      <c r="P56" s="207">
        <f t="shared" si="18"/>
        <v>2034</v>
      </c>
      <c r="Q56" s="207">
        <f t="shared" si="18"/>
        <v>2035</v>
      </c>
      <c r="R56" s="207">
        <f t="shared" si="18"/>
        <v>2036</v>
      </c>
      <c r="S56" s="207">
        <f t="shared" si="18"/>
        <v>2037</v>
      </c>
      <c r="T56" s="207">
        <f t="shared" si="18"/>
        <v>2038</v>
      </c>
      <c r="U56" s="207">
        <f t="shared" si="18"/>
        <v>2039</v>
      </c>
      <c r="V56" s="207">
        <f t="shared" si="18"/>
        <v>2040</v>
      </c>
      <c r="W56" s="207">
        <f t="shared" si="18"/>
        <v>2041</v>
      </c>
      <c r="X56" s="207">
        <f t="shared" si="18"/>
        <v>2042</v>
      </c>
      <c r="Y56" s="207">
        <f t="shared" si="18"/>
        <v>2043</v>
      </c>
      <c r="Z56" s="207">
        <f t="shared" si="18"/>
        <v>2044</v>
      </c>
      <c r="AA56" s="207">
        <f t="shared" si="18"/>
        <v>2045</v>
      </c>
      <c r="AB56" s="207">
        <f t="shared" si="18"/>
        <v>2046</v>
      </c>
      <c r="AC56" s="207">
        <f t="shared" si="18"/>
        <v>2047</v>
      </c>
      <c r="AD56" s="207">
        <f t="shared" si="18"/>
        <v>2048</v>
      </c>
      <c r="AE56" s="207">
        <f t="shared" si="18"/>
        <v>2049</v>
      </c>
      <c r="AF56" s="207">
        <f t="shared" si="18"/>
        <v>2050</v>
      </c>
      <c r="AG56" s="207">
        <f t="shared" si="18"/>
        <v>2051</v>
      </c>
    </row>
    <row r="57" spans="2:33" x14ac:dyDescent="0.2">
      <c r="B57" s="203" t="s">
        <v>366</v>
      </c>
      <c r="C57" s="221">
        <f t="shared" ref="C57:C62" si="19">SUM(D57:AG57)</f>
        <v>0</v>
      </c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</row>
    <row r="58" spans="2:33" x14ac:dyDescent="0.2">
      <c r="B58" s="203" t="s">
        <v>367</v>
      </c>
      <c r="C58" s="221">
        <f t="shared" si="19"/>
        <v>0</v>
      </c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</row>
    <row r="59" spans="2:33" x14ac:dyDescent="0.2">
      <c r="B59" s="203" t="s">
        <v>238</v>
      </c>
      <c r="C59" s="221">
        <f t="shared" si="19"/>
        <v>0</v>
      </c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</row>
    <row r="60" spans="2:33" x14ac:dyDescent="0.2">
      <c r="B60" s="203" t="s">
        <v>239</v>
      </c>
      <c r="C60" s="221">
        <f t="shared" si="19"/>
        <v>0</v>
      </c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</row>
    <row r="61" spans="2:33" x14ac:dyDescent="0.2">
      <c r="B61" s="203" t="s">
        <v>240</v>
      </c>
      <c r="C61" s="221">
        <f t="shared" si="19"/>
        <v>0</v>
      </c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</row>
    <row r="62" spans="2:33" x14ac:dyDescent="0.2">
      <c r="B62" s="203" t="s">
        <v>241</v>
      </c>
      <c r="C62" s="221">
        <f t="shared" si="19"/>
        <v>0</v>
      </c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</row>
    <row r="65" spans="2:33" x14ac:dyDescent="0.2">
      <c r="B65" s="203"/>
      <c r="C65" s="203"/>
      <c r="D65" s="203" t="s">
        <v>10</v>
      </c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</row>
    <row r="66" spans="2:33" x14ac:dyDescent="0.2">
      <c r="B66" s="205" t="s">
        <v>388</v>
      </c>
      <c r="C66" s="205"/>
      <c r="D66" s="203">
        <v>1</v>
      </c>
      <c r="E66" s="203">
        <v>2</v>
      </c>
      <c r="F66" s="203">
        <v>3</v>
      </c>
      <c r="G66" s="203">
        <v>4</v>
      </c>
      <c r="H66" s="203">
        <v>5</v>
      </c>
      <c r="I66" s="203">
        <v>6</v>
      </c>
      <c r="J66" s="203">
        <v>7</v>
      </c>
      <c r="K66" s="203">
        <v>8</v>
      </c>
      <c r="L66" s="203">
        <v>9</v>
      </c>
      <c r="M66" s="203">
        <v>10</v>
      </c>
      <c r="N66" s="203">
        <v>11</v>
      </c>
      <c r="O66" s="203">
        <v>12</v>
      </c>
      <c r="P66" s="203">
        <v>13</v>
      </c>
      <c r="Q66" s="203">
        <v>14</v>
      </c>
      <c r="R66" s="203">
        <v>15</v>
      </c>
      <c r="S66" s="203">
        <v>16</v>
      </c>
      <c r="T66" s="203">
        <v>17</v>
      </c>
      <c r="U66" s="203">
        <v>18</v>
      </c>
      <c r="V66" s="203">
        <v>19</v>
      </c>
      <c r="W66" s="203">
        <v>20</v>
      </c>
      <c r="X66" s="203">
        <v>21</v>
      </c>
      <c r="Y66" s="203">
        <v>22</v>
      </c>
      <c r="Z66" s="203">
        <v>23</v>
      </c>
      <c r="AA66" s="203">
        <v>24</v>
      </c>
      <c r="AB66" s="203">
        <v>25</v>
      </c>
      <c r="AC66" s="203">
        <v>26</v>
      </c>
      <c r="AD66" s="203">
        <v>27</v>
      </c>
      <c r="AE66" s="203">
        <v>28</v>
      </c>
      <c r="AF66" s="203">
        <v>29</v>
      </c>
      <c r="AG66" s="203">
        <v>30</v>
      </c>
    </row>
    <row r="67" spans="2:33" x14ac:dyDescent="0.2">
      <c r="B67" s="206" t="s">
        <v>90</v>
      </c>
      <c r="C67" s="206" t="s">
        <v>9</v>
      </c>
      <c r="D67" s="207">
        <f>D4</f>
        <v>2022</v>
      </c>
      <c r="E67" s="207">
        <f t="shared" ref="E67:AG67" si="20">E4</f>
        <v>2023</v>
      </c>
      <c r="F67" s="207">
        <f t="shared" si="20"/>
        <v>2024</v>
      </c>
      <c r="G67" s="207">
        <f t="shared" si="20"/>
        <v>2025</v>
      </c>
      <c r="H67" s="207">
        <f t="shared" si="20"/>
        <v>2026</v>
      </c>
      <c r="I67" s="207">
        <f t="shared" si="20"/>
        <v>2027</v>
      </c>
      <c r="J67" s="207">
        <f t="shared" si="20"/>
        <v>2028</v>
      </c>
      <c r="K67" s="207">
        <f t="shared" si="20"/>
        <v>2029</v>
      </c>
      <c r="L67" s="207">
        <f t="shared" si="20"/>
        <v>2030</v>
      </c>
      <c r="M67" s="207">
        <f t="shared" si="20"/>
        <v>2031</v>
      </c>
      <c r="N67" s="207">
        <f t="shared" si="20"/>
        <v>2032</v>
      </c>
      <c r="O67" s="207">
        <f t="shared" si="20"/>
        <v>2033</v>
      </c>
      <c r="P67" s="207">
        <f t="shared" si="20"/>
        <v>2034</v>
      </c>
      <c r="Q67" s="207">
        <f t="shared" si="20"/>
        <v>2035</v>
      </c>
      <c r="R67" s="207">
        <f t="shared" si="20"/>
        <v>2036</v>
      </c>
      <c r="S67" s="207">
        <f t="shared" si="20"/>
        <v>2037</v>
      </c>
      <c r="T67" s="207">
        <f t="shared" si="20"/>
        <v>2038</v>
      </c>
      <c r="U67" s="207">
        <f t="shared" si="20"/>
        <v>2039</v>
      </c>
      <c r="V67" s="207">
        <f t="shared" si="20"/>
        <v>2040</v>
      </c>
      <c r="W67" s="207">
        <f t="shared" si="20"/>
        <v>2041</v>
      </c>
      <c r="X67" s="207">
        <f t="shared" si="20"/>
        <v>2042</v>
      </c>
      <c r="Y67" s="207">
        <f t="shared" si="20"/>
        <v>2043</v>
      </c>
      <c r="Z67" s="207">
        <f t="shared" si="20"/>
        <v>2044</v>
      </c>
      <c r="AA67" s="207">
        <f t="shared" si="20"/>
        <v>2045</v>
      </c>
      <c r="AB67" s="207">
        <f t="shared" si="20"/>
        <v>2046</v>
      </c>
      <c r="AC67" s="207">
        <f t="shared" si="20"/>
        <v>2047</v>
      </c>
      <c r="AD67" s="207">
        <f t="shared" si="20"/>
        <v>2048</v>
      </c>
      <c r="AE67" s="207">
        <f t="shared" si="20"/>
        <v>2049</v>
      </c>
      <c r="AF67" s="207">
        <f t="shared" si="20"/>
        <v>2050</v>
      </c>
      <c r="AG67" s="207">
        <f t="shared" si="20"/>
        <v>2051</v>
      </c>
    </row>
    <row r="68" spans="2:33" x14ac:dyDescent="0.2">
      <c r="B68" s="203" t="s">
        <v>366</v>
      </c>
      <c r="C68" s="221">
        <f t="shared" ref="C68:C75" si="21">SUM(D68:AG68)</f>
        <v>0</v>
      </c>
      <c r="D68" s="224">
        <f t="shared" ref="D68:D73" si="22">D46-D57</f>
        <v>0</v>
      </c>
      <c r="E68" s="224">
        <f t="shared" ref="E68:AG68" si="23">E46-E57</f>
        <v>0</v>
      </c>
      <c r="F68" s="224">
        <f t="shared" si="23"/>
        <v>0</v>
      </c>
      <c r="G68" s="224">
        <f t="shared" si="23"/>
        <v>0</v>
      </c>
      <c r="H68" s="224">
        <f t="shared" si="23"/>
        <v>0</v>
      </c>
      <c r="I68" s="224">
        <f t="shared" si="23"/>
        <v>0</v>
      </c>
      <c r="J68" s="224">
        <f t="shared" si="23"/>
        <v>0</v>
      </c>
      <c r="K68" s="224">
        <f t="shared" si="23"/>
        <v>0</v>
      </c>
      <c r="L68" s="224">
        <f t="shared" si="23"/>
        <v>0</v>
      </c>
      <c r="M68" s="224">
        <f t="shared" si="23"/>
        <v>0</v>
      </c>
      <c r="N68" s="224">
        <f t="shared" si="23"/>
        <v>0</v>
      </c>
      <c r="O68" s="224">
        <f t="shared" si="23"/>
        <v>0</v>
      </c>
      <c r="P68" s="224">
        <f t="shared" si="23"/>
        <v>0</v>
      </c>
      <c r="Q68" s="224">
        <f t="shared" si="23"/>
        <v>0</v>
      </c>
      <c r="R68" s="224">
        <f t="shared" si="23"/>
        <v>0</v>
      </c>
      <c r="S68" s="224">
        <f t="shared" si="23"/>
        <v>0</v>
      </c>
      <c r="T68" s="224">
        <f t="shared" si="23"/>
        <v>0</v>
      </c>
      <c r="U68" s="224">
        <f t="shared" si="23"/>
        <v>0</v>
      </c>
      <c r="V68" s="224">
        <f t="shared" si="23"/>
        <v>0</v>
      </c>
      <c r="W68" s="224">
        <f t="shared" si="23"/>
        <v>0</v>
      </c>
      <c r="X68" s="224">
        <f t="shared" si="23"/>
        <v>0</v>
      </c>
      <c r="Y68" s="224">
        <f t="shared" si="23"/>
        <v>0</v>
      </c>
      <c r="Z68" s="224">
        <f t="shared" si="23"/>
        <v>0</v>
      </c>
      <c r="AA68" s="224">
        <f t="shared" si="23"/>
        <v>0</v>
      </c>
      <c r="AB68" s="224">
        <f t="shared" si="23"/>
        <v>0</v>
      </c>
      <c r="AC68" s="224">
        <f t="shared" si="23"/>
        <v>0</v>
      </c>
      <c r="AD68" s="224">
        <f t="shared" si="23"/>
        <v>0</v>
      </c>
      <c r="AE68" s="224">
        <f t="shared" si="23"/>
        <v>0</v>
      </c>
      <c r="AF68" s="224">
        <f t="shared" si="23"/>
        <v>0</v>
      </c>
      <c r="AG68" s="224">
        <f t="shared" si="23"/>
        <v>0</v>
      </c>
    </row>
    <row r="69" spans="2:33" x14ac:dyDescent="0.2">
      <c r="B69" s="203" t="s">
        <v>367</v>
      </c>
      <c r="C69" s="221">
        <f t="shared" si="21"/>
        <v>0</v>
      </c>
      <c r="D69" s="224">
        <f t="shared" si="22"/>
        <v>0</v>
      </c>
      <c r="E69" s="224">
        <f t="shared" ref="E69:AG69" si="24">E47-E58</f>
        <v>0</v>
      </c>
      <c r="F69" s="224">
        <f t="shared" si="24"/>
        <v>0</v>
      </c>
      <c r="G69" s="224">
        <f t="shared" si="24"/>
        <v>0</v>
      </c>
      <c r="H69" s="224">
        <f t="shared" si="24"/>
        <v>0</v>
      </c>
      <c r="I69" s="224">
        <f t="shared" si="24"/>
        <v>0</v>
      </c>
      <c r="J69" s="224">
        <f t="shared" si="24"/>
        <v>0</v>
      </c>
      <c r="K69" s="224">
        <f t="shared" si="24"/>
        <v>0</v>
      </c>
      <c r="L69" s="224">
        <f t="shared" si="24"/>
        <v>0</v>
      </c>
      <c r="M69" s="224">
        <f t="shared" si="24"/>
        <v>0</v>
      </c>
      <c r="N69" s="224">
        <f t="shared" si="24"/>
        <v>0</v>
      </c>
      <c r="O69" s="224">
        <f t="shared" si="24"/>
        <v>0</v>
      </c>
      <c r="P69" s="224">
        <f t="shared" si="24"/>
        <v>0</v>
      </c>
      <c r="Q69" s="224">
        <f t="shared" si="24"/>
        <v>0</v>
      </c>
      <c r="R69" s="224">
        <f t="shared" si="24"/>
        <v>0</v>
      </c>
      <c r="S69" s="224">
        <f t="shared" si="24"/>
        <v>0</v>
      </c>
      <c r="T69" s="224">
        <f t="shared" si="24"/>
        <v>0</v>
      </c>
      <c r="U69" s="224">
        <f t="shared" si="24"/>
        <v>0</v>
      </c>
      <c r="V69" s="224">
        <f t="shared" si="24"/>
        <v>0</v>
      </c>
      <c r="W69" s="224">
        <f t="shared" si="24"/>
        <v>0</v>
      </c>
      <c r="X69" s="224">
        <f t="shared" si="24"/>
        <v>0</v>
      </c>
      <c r="Y69" s="224">
        <f t="shared" si="24"/>
        <v>0</v>
      </c>
      <c r="Z69" s="224">
        <f t="shared" si="24"/>
        <v>0</v>
      </c>
      <c r="AA69" s="224">
        <f t="shared" si="24"/>
        <v>0</v>
      </c>
      <c r="AB69" s="224">
        <f t="shared" si="24"/>
        <v>0</v>
      </c>
      <c r="AC69" s="224">
        <f t="shared" si="24"/>
        <v>0</v>
      </c>
      <c r="AD69" s="224">
        <f t="shared" si="24"/>
        <v>0</v>
      </c>
      <c r="AE69" s="224">
        <f t="shared" si="24"/>
        <v>0</v>
      </c>
      <c r="AF69" s="224">
        <f t="shared" si="24"/>
        <v>0</v>
      </c>
      <c r="AG69" s="224">
        <f t="shared" si="24"/>
        <v>0</v>
      </c>
    </row>
    <row r="70" spans="2:33" x14ac:dyDescent="0.2">
      <c r="B70" s="203" t="s">
        <v>238</v>
      </c>
      <c r="C70" s="221">
        <f t="shared" si="21"/>
        <v>0</v>
      </c>
      <c r="D70" s="224">
        <f t="shared" si="22"/>
        <v>0</v>
      </c>
      <c r="E70" s="224">
        <f t="shared" ref="E70:AG70" si="25">E48-E59</f>
        <v>0</v>
      </c>
      <c r="F70" s="224">
        <f t="shared" si="25"/>
        <v>0</v>
      </c>
      <c r="G70" s="224">
        <f t="shared" si="25"/>
        <v>0</v>
      </c>
      <c r="H70" s="224">
        <f t="shared" si="25"/>
        <v>0</v>
      </c>
      <c r="I70" s="224">
        <f t="shared" si="25"/>
        <v>0</v>
      </c>
      <c r="J70" s="224">
        <f t="shared" si="25"/>
        <v>0</v>
      </c>
      <c r="K70" s="224">
        <f t="shared" si="25"/>
        <v>0</v>
      </c>
      <c r="L70" s="224">
        <f t="shared" si="25"/>
        <v>0</v>
      </c>
      <c r="M70" s="224">
        <f t="shared" si="25"/>
        <v>0</v>
      </c>
      <c r="N70" s="224">
        <f t="shared" si="25"/>
        <v>0</v>
      </c>
      <c r="O70" s="224">
        <f t="shared" si="25"/>
        <v>0</v>
      </c>
      <c r="P70" s="224">
        <f t="shared" si="25"/>
        <v>0</v>
      </c>
      <c r="Q70" s="224">
        <f t="shared" si="25"/>
        <v>0</v>
      </c>
      <c r="R70" s="224">
        <f t="shared" si="25"/>
        <v>0</v>
      </c>
      <c r="S70" s="224">
        <f t="shared" si="25"/>
        <v>0</v>
      </c>
      <c r="T70" s="224">
        <f t="shared" si="25"/>
        <v>0</v>
      </c>
      <c r="U70" s="224">
        <f t="shared" si="25"/>
        <v>0</v>
      </c>
      <c r="V70" s="224">
        <f t="shared" si="25"/>
        <v>0</v>
      </c>
      <c r="W70" s="224">
        <f t="shared" si="25"/>
        <v>0</v>
      </c>
      <c r="X70" s="224">
        <f t="shared" si="25"/>
        <v>0</v>
      </c>
      <c r="Y70" s="224">
        <f t="shared" si="25"/>
        <v>0</v>
      </c>
      <c r="Z70" s="224">
        <f t="shared" si="25"/>
        <v>0</v>
      </c>
      <c r="AA70" s="224">
        <f t="shared" si="25"/>
        <v>0</v>
      </c>
      <c r="AB70" s="224">
        <f t="shared" si="25"/>
        <v>0</v>
      </c>
      <c r="AC70" s="224">
        <f t="shared" si="25"/>
        <v>0</v>
      </c>
      <c r="AD70" s="224">
        <f t="shared" si="25"/>
        <v>0</v>
      </c>
      <c r="AE70" s="224">
        <f t="shared" si="25"/>
        <v>0</v>
      </c>
      <c r="AF70" s="224">
        <f t="shared" si="25"/>
        <v>0</v>
      </c>
      <c r="AG70" s="224">
        <f t="shared" si="25"/>
        <v>0</v>
      </c>
    </row>
    <row r="71" spans="2:33" x14ac:dyDescent="0.2">
      <c r="B71" s="203" t="s">
        <v>239</v>
      </c>
      <c r="C71" s="221">
        <f t="shared" si="21"/>
        <v>0</v>
      </c>
      <c r="D71" s="224">
        <f t="shared" si="22"/>
        <v>0</v>
      </c>
      <c r="E71" s="224">
        <f t="shared" ref="E71:AG71" si="26">E49-E60</f>
        <v>0</v>
      </c>
      <c r="F71" s="224">
        <f t="shared" si="26"/>
        <v>0</v>
      </c>
      <c r="G71" s="224">
        <f t="shared" si="26"/>
        <v>0</v>
      </c>
      <c r="H71" s="224">
        <f t="shared" si="26"/>
        <v>0</v>
      </c>
      <c r="I71" s="224">
        <f t="shared" si="26"/>
        <v>0</v>
      </c>
      <c r="J71" s="224">
        <f t="shared" si="26"/>
        <v>0</v>
      </c>
      <c r="K71" s="224">
        <f t="shared" si="26"/>
        <v>0</v>
      </c>
      <c r="L71" s="224">
        <f t="shared" si="26"/>
        <v>0</v>
      </c>
      <c r="M71" s="224">
        <f t="shared" si="26"/>
        <v>0</v>
      </c>
      <c r="N71" s="224">
        <f t="shared" si="26"/>
        <v>0</v>
      </c>
      <c r="O71" s="224">
        <f t="shared" si="26"/>
        <v>0</v>
      </c>
      <c r="P71" s="224">
        <f t="shared" si="26"/>
        <v>0</v>
      </c>
      <c r="Q71" s="224">
        <f t="shared" si="26"/>
        <v>0</v>
      </c>
      <c r="R71" s="224">
        <f t="shared" si="26"/>
        <v>0</v>
      </c>
      <c r="S71" s="224">
        <f t="shared" si="26"/>
        <v>0</v>
      </c>
      <c r="T71" s="224">
        <f t="shared" si="26"/>
        <v>0</v>
      </c>
      <c r="U71" s="224">
        <f t="shared" si="26"/>
        <v>0</v>
      </c>
      <c r="V71" s="224">
        <f t="shared" si="26"/>
        <v>0</v>
      </c>
      <c r="W71" s="224">
        <f t="shared" si="26"/>
        <v>0</v>
      </c>
      <c r="X71" s="224">
        <f t="shared" si="26"/>
        <v>0</v>
      </c>
      <c r="Y71" s="224">
        <f t="shared" si="26"/>
        <v>0</v>
      </c>
      <c r="Z71" s="224">
        <f t="shared" si="26"/>
        <v>0</v>
      </c>
      <c r="AA71" s="224">
        <f t="shared" si="26"/>
        <v>0</v>
      </c>
      <c r="AB71" s="224">
        <f t="shared" si="26"/>
        <v>0</v>
      </c>
      <c r="AC71" s="224">
        <f t="shared" si="26"/>
        <v>0</v>
      </c>
      <c r="AD71" s="224">
        <f t="shared" si="26"/>
        <v>0</v>
      </c>
      <c r="AE71" s="224">
        <f t="shared" si="26"/>
        <v>0</v>
      </c>
      <c r="AF71" s="224">
        <f t="shared" si="26"/>
        <v>0</v>
      </c>
      <c r="AG71" s="224">
        <f t="shared" si="26"/>
        <v>0</v>
      </c>
    </row>
    <row r="72" spans="2:33" x14ac:dyDescent="0.2">
      <c r="B72" s="203" t="s">
        <v>240</v>
      </c>
      <c r="C72" s="221">
        <f t="shared" si="21"/>
        <v>0</v>
      </c>
      <c r="D72" s="224">
        <f t="shared" si="22"/>
        <v>0</v>
      </c>
      <c r="E72" s="224">
        <f t="shared" ref="E72:AG72" si="27">E50-E61</f>
        <v>0</v>
      </c>
      <c r="F72" s="224">
        <f t="shared" si="27"/>
        <v>0</v>
      </c>
      <c r="G72" s="224">
        <f t="shared" si="27"/>
        <v>0</v>
      </c>
      <c r="H72" s="224">
        <f t="shared" si="27"/>
        <v>0</v>
      </c>
      <c r="I72" s="224">
        <f t="shared" si="27"/>
        <v>0</v>
      </c>
      <c r="J72" s="224">
        <f t="shared" si="27"/>
        <v>0</v>
      </c>
      <c r="K72" s="224">
        <f t="shared" si="27"/>
        <v>0</v>
      </c>
      <c r="L72" s="224">
        <f t="shared" si="27"/>
        <v>0</v>
      </c>
      <c r="M72" s="224">
        <f t="shared" si="27"/>
        <v>0</v>
      </c>
      <c r="N72" s="224">
        <f t="shared" si="27"/>
        <v>0</v>
      </c>
      <c r="O72" s="224">
        <f t="shared" si="27"/>
        <v>0</v>
      </c>
      <c r="P72" s="224">
        <f t="shared" si="27"/>
        <v>0</v>
      </c>
      <c r="Q72" s="224">
        <f t="shared" si="27"/>
        <v>0</v>
      </c>
      <c r="R72" s="224">
        <f t="shared" si="27"/>
        <v>0</v>
      </c>
      <c r="S72" s="224">
        <f t="shared" si="27"/>
        <v>0</v>
      </c>
      <c r="T72" s="224">
        <f t="shared" si="27"/>
        <v>0</v>
      </c>
      <c r="U72" s="224">
        <f t="shared" si="27"/>
        <v>0</v>
      </c>
      <c r="V72" s="224">
        <f t="shared" si="27"/>
        <v>0</v>
      </c>
      <c r="W72" s="224">
        <f t="shared" si="27"/>
        <v>0</v>
      </c>
      <c r="X72" s="224">
        <f t="shared" si="27"/>
        <v>0</v>
      </c>
      <c r="Y72" s="224">
        <f t="shared" si="27"/>
        <v>0</v>
      </c>
      <c r="Z72" s="224">
        <f t="shared" si="27"/>
        <v>0</v>
      </c>
      <c r="AA72" s="224">
        <f t="shared" si="27"/>
        <v>0</v>
      </c>
      <c r="AB72" s="224">
        <f t="shared" si="27"/>
        <v>0</v>
      </c>
      <c r="AC72" s="224">
        <f t="shared" si="27"/>
        <v>0</v>
      </c>
      <c r="AD72" s="224">
        <f t="shared" si="27"/>
        <v>0</v>
      </c>
      <c r="AE72" s="224">
        <f t="shared" si="27"/>
        <v>0</v>
      </c>
      <c r="AF72" s="224">
        <f t="shared" si="27"/>
        <v>0</v>
      </c>
      <c r="AG72" s="224">
        <f t="shared" si="27"/>
        <v>0</v>
      </c>
    </row>
    <row r="73" spans="2:33" ht="12" thickBot="1" x14ac:dyDescent="0.25">
      <c r="B73" s="220" t="s">
        <v>241</v>
      </c>
      <c r="C73" s="225">
        <f t="shared" si="21"/>
        <v>0</v>
      </c>
      <c r="D73" s="226">
        <f t="shared" si="22"/>
        <v>0</v>
      </c>
      <c r="E73" s="226">
        <f t="shared" ref="E73:AG73" si="28">E51-E62</f>
        <v>0</v>
      </c>
      <c r="F73" s="226">
        <f t="shared" si="28"/>
        <v>0</v>
      </c>
      <c r="G73" s="226">
        <f t="shared" si="28"/>
        <v>0</v>
      </c>
      <c r="H73" s="226">
        <f t="shared" si="28"/>
        <v>0</v>
      </c>
      <c r="I73" s="226">
        <f t="shared" si="28"/>
        <v>0</v>
      </c>
      <c r="J73" s="226">
        <f t="shared" si="28"/>
        <v>0</v>
      </c>
      <c r="K73" s="226">
        <f t="shared" si="28"/>
        <v>0</v>
      </c>
      <c r="L73" s="226">
        <f t="shared" si="28"/>
        <v>0</v>
      </c>
      <c r="M73" s="226">
        <f t="shared" si="28"/>
        <v>0</v>
      </c>
      <c r="N73" s="226">
        <f t="shared" si="28"/>
        <v>0</v>
      </c>
      <c r="O73" s="226">
        <f t="shared" si="28"/>
        <v>0</v>
      </c>
      <c r="P73" s="226">
        <f t="shared" si="28"/>
        <v>0</v>
      </c>
      <c r="Q73" s="226">
        <f t="shared" si="28"/>
        <v>0</v>
      </c>
      <c r="R73" s="226">
        <f t="shared" si="28"/>
        <v>0</v>
      </c>
      <c r="S73" s="226">
        <f t="shared" si="28"/>
        <v>0</v>
      </c>
      <c r="T73" s="226">
        <f t="shared" si="28"/>
        <v>0</v>
      </c>
      <c r="U73" s="226">
        <f t="shared" si="28"/>
        <v>0</v>
      </c>
      <c r="V73" s="226">
        <f t="shared" si="28"/>
        <v>0</v>
      </c>
      <c r="W73" s="226">
        <f t="shared" si="28"/>
        <v>0</v>
      </c>
      <c r="X73" s="226">
        <f t="shared" si="28"/>
        <v>0</v>
      </c>
      <c r="Y73" s="226">
        <f t="shared" si="28"/>
        <v>0</v>
      </c>
      <c r="Z73" s="226">
        <f t="shared" si="28"/>
        <v>0</v>
      </c>
      <c r="AA73" s="226">
        <f t="shared" si="28"/>
        <v>0</v>
      </c>
      <c r="AB73" s="226">
        <f t="shared" si="28"/>
        <v>0</v>
      </c>
      <c r="AC73" s="226">
        <f t="shared" si="28"/>
        <v>0</v>
      </c>
      <c r="AD73" s="226">
        <f t="shared" si="28"/>
        <v>0</v>
      </c>
      <c r="AE73" s="226">
        <f t="shared" si="28"/>
        <v>0</v>
      </c>
      <c r="AF73" s="226">
        <f t="shared" si="28"/>
        <v>0</v>
      </c>
      <c r="AG73" s="226">
        <f t="shared" si="28"/>
        <v>0</v>
      </c>
    </row>
    <row r="74" spans="2:33" ht="12" thickTop="1" x14ac:dyDescent="0.2">
      <c r="B74" s="210" t="s">
        <v>372</v>
      </c>
      <c r="C74" s="227">
        <f t="shared" si="21"/>
        <v>0</v>
      </c>
      <c r="D74" s="228">
        <f>D68</f>
        <v>0</v>
      </c>
      <c r="E74" s="228">
        <f t="shared" ref="E74:AG74" si="29">E68</f>
        <v>0</v>
      </c>
      <c r="F74" s="228">
        <f t="shared" si="29"/>
        <v>0</v>
      </c>
      <c r="G74" s="228">
        <f t="shared" si="29"/>
        <v>0</v>
      </c>
      <c r="H74" s="228">
        <f t="shared" si="29"/>
        <v>0</v>
      </c>
      <c r="I74" s="228">
        <f t="shared" si="29"/>
        <v>0</v>
      </c>
      <c r="J74" s="228">
        <f t="shared" si="29"/>
        <v>0</v>
      </c>
      <c r="K74" s="228">
        <f t="shared" si="29"/>
        <v>0</v>
      </c>
      <c r="L74" s="228">
        <f t="shared" si="29"/>
        <v>0</v>
      </c>
      <c r="M74" s="228">
        <f t="shared" si="29"/>
        <v>0</v>
      </c>
      <c r="N74" s="228">
        <f t="shared" si="29"/>
        <v>0</v>
      </c>
      <c r="O74" s="228">
        <f t="shared" si="29"/>
        <v>0</v>
      </c>
      <c r="P74" s="228">
        <f t="shared" si="29"/>
        <v>0</v>
      </c>
      <c r="Q74" s="228">
        <f t="shared" si="29"/>
        <v>0</v>
      </c>
      <c r="R74" s="228">
        <f t="shared" si="29"/>
        <v>0</v>
      </c>
      <c r="S74" s="228">
        <f t="shared" si="29"/>
        <v>0</v>
      </c>
      <c r="T74" s="228">
        <f t="shared" si="29"/>
        <v>0</v>
      </c>
      <c r="U74" s="228">
        <f t="shared" si="29"/>
        <v>0</v>
      </c>
      <c r="V74" s="228">
        <f t="shared" si="29"/>
        <v>0</v>
      </c>
      <c r="W74" s="228">
        <f t="shared" si="29"/>
        <v>0</v>
      </c>
      <c r="X74" s="228">
        <f t="shared" si="29"/>
        <v>0</v>
      </c>
      <c r="Y74" s="228">
        <f t="shared" si="29"/>
        <v>0</v>
      </c>
      <c r="Z74" s="228">
        <f t="shared" si="29"/>
        <v>0</v>
      </c>
      <c r="AA74" s="228">
        <f t="shared" si="29"/>
        <v>0</v>
      </c>
      <c r="AB74" s="228">
        <f t="shared" si="29"/>
        <v>0</v>
      </c>
      <c r="AC74" s="228">
        <f t="shared" si="29"/>
        <v>0</v>
      </c>
      <c r="AD74" s="228">
        <f t="shared" si="29"/>
        <v>0</v>
      </c>
      <c r="AE74" s="228">
        <f t="shared" si="29"/>
        <v>0</v>
      </c>
      <c r="AF74" s="228">
        <f t="shared" si="29"/>
        <v>0</v>
      </c>
      <c r="AG74" s="228">
        <f t="shared" si="29"/>
        <v>0</v>
      </c>
    </row>
    <row r="75" spans="2:33" x14ac:dyDescent="0.2">
      <c r="B75" s="203" t="s">
        <v>373</v>
      </c>
      <c r="C75" s="221">
        <f t="shared" si="21"/>
        <v>0</v>
      </c>
      <c r="D75" s="224">
        <f>SUM(D69:D73)</f>
        <v>0</v>
      </c>
      <c r="E75" s="224">
        <f t="shared" ref="E75:AG75" si="30">SUM(E69:E73)</f>
        <v>0</v>
      </c>
      <c r="F75" s="224">
        <f t="shared" si="30"/>
        <v>0</v>
      </c>
      <c r="G75" s="224">
        <f t="shared" si="30"/>
        <v>0</v>
      </c>
      <c r="H75" s="224">
        <f t="shared" si="30"/>
        <v>0</v>
      </c>
      <c r="I75" s="224">
        <f t="shared" si="30"/>
        <v>0</v>
      </c>
      <c r="J75" s="224">
        <f t="shared" si="30"/>
        <v>0</v>
      </c>
      <c r="K75" s="224">
        <f t="shared" si="30"/>
        <v>0</v>
      </c>
      <c r="L75" s="224">
        <f t="shared" si="30"/>
        <v>0</v>
      </c>
      <c r="M75" s="224">
        <f t="shared" si="30"/>
        <v>0</v>
      </c>
      <c r="N75" s="224">
        <f t="shared" si="30"/>
        <v>0</v>
      </c>
      <c r="O75" s="224">
        <f t="shared" si="30"/>
        <v>0</v>
      </c>
      <c r="P75" s="224">
        <f t="shared" si="30"/>
        <v>0</v>
      </c>
      <c r="Q75" s="224">
        <f t="shared" si="30"/>
        <v>0</v>
      </c>
      <c r="R75" s="224">
        <f t="shared" si="30"/>
        <v>0</v>
      </c>
      <c r="S75" s="224">
        <f t="shared" si="30"/>
        <v>0</v>
      </c>
      <c r="T75" s="224">
        <f t="shared" si="30"/>
        <v>0</v>
      </c>
      <c r="U75" s="224">
        <f t="shared" si="30"/>
        <v>0</v>
      </c>
      <c r="V75" s="224">
        <f t="shared" si="30"/>
        <v>0</v>
      </c>
      <c r="W75" s="224">
        <f t="shared" si="30"/>
        <v>0</v>
      </c>
      <c r="X75" s="224">
        <f t="shared" si="30"/>
        <v>0</v>
      </c>
      <c r="Y75" s="224">
        <f t="shared" si="30"/>
        <v>0</v>
      </c>
      <c r="Z75" s="224">
        <f t="shared" si="30"/>
        <v>0</v>
      </c>
      <c r="AA75" s="224">
        <f t="shared" si="30"/>
        <v>0</v>
      </c>
      <c r="AB75" s="224">
        <f t="shared" si="30"/>
        <v>0</v>
      </c>
      <c r="AC75" s="224">
        <f t="shared" si="30"/>
        <v>0</v>
      </c>
      <c r="AD75" s="224">
        <f t="shared" si="30"/>
        <v>0</v>
      </c>
      <c r="AE75" s="224">
        <f t="shared" si="30"/>
        <v>0</v>
      </c>
      <c r="AF75" s="224">
        <f t="shared" si="30"/>
        <v>0</v>
      </c>
      <c r="AG75" s="224">
        <f t="shared" si="30"/>
        <v>0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x14ac:dyDescent="0.2">
      <c r="B78" s="205" t="s">
        <v>389</v>
      </c>
      <c r="C78" s="205" t="s">
        <v>9</v>
      </c>
    </row>
    <row r="79" spans="2:33" x14ac:dyDescent="0.2">
      <c r="B79" s="208" t="s">
        <v>194</v>
      </c>
      <c r="C79" s="221">
        <f>SUM(D79:AG79)</f>
        <v>0</v>
      </c>
      <c r="D79" s="221">
        <f>D74*Parametre!$C$138</f>
        <v>0</v>
      </c>
      <c r="E79" s="221">
        <f>E74*Parametre!$C$138</f>
        <v>0</v>
      </c>
      <c r="F79" s="221">
        <f>F74*Parametre!$C$138</f>
        <v>0</v>
      </c>
      <c r="G79" s="221">
        <f>G74*Parametre!$C$138</f>
        <v>0</v>
      </c>
      <c r="H79" s="221">
        <f>H74*Parametre!$C$138</f>
        <v>0</v>
      </c>
      <c r="I79" s="221">
        <f>I74*Parametre!$C$138</f>
        <v>0</v>
      </c>
      <c r="J79" s="221">
        <f>J74*Parametre!$C$138</f>
        <v>0</v>
      </c>
      <c r="K79" s="221">
        <f>K74*Parametre!$C$138</f>
        <v>0</v>
      </c>
      <c r="L79" s="221">
        <f>L74*Parametre!$C$138</f>
        <v>0</v>
      </c>
      <c r="M79" s="221">
        <f>M74*Parametre!$C$138</f>
        <v>0</v>
      </c>
      <c r="N79" s="221">
        <f>N74*Parametre!$C$138</f>
        <v>0</v>
      </c>
      <c r="O79" s="221">
        <f>O74*Parametre!$C$138</f>
        <v>0</v>
      </c>
      <c r="P79" s="221">
        <f>P74*Parametre!$C$138</f>
        <v>0</v>
      </c>
      <c r="Q79" s="221">
        <f>Q74*Parametre!$C$138</f>
        <v>0</v>
      </c>
      <c r="R79" s="221">
        <f>R74*Parametre!$C$138</f>
        <v>0</v>
      </c>
      <c r="S79" s="221">
        <f>S74*Parametre!$C$138</f>
        <v>0</v>
      </c>
      <c r="T79" s="221">
        <f>T74*Parametre!$C$138</f>
        <v>0</v>
      </c>
      <c r="U79" s="221">
        <f>U74*Parametre!$C$138</f>
        <v>0</v>
      </c>
      <c r="V79" s="221">
        <f>V74*Parametre!$C$138</f>
        <v>0</v>
      </c>
      <c r="W79" s="221">
        <f>W74*Parametre!$C$138</f>
        <v>0</v>
      </c>
      <c r="X79" s="221">
        <f>X74*Parametre!$C$138</f>
        <v>0</v>
      </c>
      <c r="Y79" s="221">
        <f>Y74*Parametre!$C$138</f>
        <v>0</v>
      </c>
      <c r="Z79" s="221">
        <f>Z74*Parametre!$C$138</f>
        <v>0</v>
      </c>
      <c r="AA79" s="221">
        <f>AA74*Parametre!$C$138</f>
        <v>0</v>
      </c>
      <c r="AB79" s="221">
        <f>AB74*Parametre!$C$138</f>
        <v>0</v>
      </c>
      <c r="AC79" s="221">
        <f>AC74*Parametre!$C$138</f>
        <v>0</v>
      </c>
      <c r="AD79" s="221">
        <f>AD74*Parametre!$C$138</f>
        <v>0</v>
      </c>
      <c r="AE79" s="221">
        <f>AE74*Parametre!$C$138</f>
        <v>0</v>
      </c>
      <c r="AF79" s="221">
        <f>AF74*Parametre!$C$138</f>
        <v>0</v>
      </c>
      <c r="AG79" s="221">
        <f>AG74*Parametre!$C$138</f>
        <v>0</v>
      </c>
    </row>
    <row r="80" spans="2:33" x14ac:dyDescent="0.2">
      <c r="B80" s="208" t="s">
        <v>195</v>
      </c>
      <c r="C80" s="221">
        <f>SUM(D80:AG80)</f>
        <v>0</v>
      </c>
      <c r="D80" s="221">
        <f>D75*Parametre!$C$139</f>
        <v>0</v>
      </c>
      <c r="E80" s="221">
        <f>E75*Parametre!$C$139</f>
        <v>0</v>
      </c>
      <c r="F80" s="221">
        <f>F75*Parametre!$C$139</f>
        <v>0</v>
      </c>
      <c r="G80" s="221">
        <f>G75*Parametre!$C$139</f>
        <v>0</v>
      </c>
      <c r="H80" s="221">
        <f>H75*Parametre!$C$139</f>
        <v>0</v>
      </c>
      <c r="I80" s="221">
        <f>I75*Parametre!$C$139</f>
        <v>0</v>
      </c>
      <c r="J80" s="221">
        <f>J75*Parametre!$C$139</f>
        <v>0</v>
      </c>
      <c r="K80" s="221">
        <f>K75*Parametre!$C$139</f>
        <v>0</v>
      </c>
      <c r="L80" s="221">
        <f>L75*Parametre!$C$139</f>
        <v>0</v>
      </c>
      <c r="M80" s="221">
        <f>M75*Parametre!$C$139</f>
        <v>0</v>
      </c>
      <c r="N80" s="221">
        <f>N75*Parametre!$C$139</f>
        <v>0</v>
      </c>
      <c r="O80" s="221">
        <f>O75*Parametre!$C$139</f>
        <v>0</v>
      </c>
      <c r="P80" s="221">
        <f>P75*Parametre!$C$139</f>
        <v>0</v>
      </c>
      <c r="Q80" s="221">
        <f>Q75*Parametre!$C$139</f>
        <v>0</v>
      </c>
      <c r="R80" s="221">
        <f>R75*Parametre!$C$139</f>
        <v>0</v>
      </c>
      <c r="S80" s="221">
        <f>S75*Parametre!$C$139</f>
        <v>0</v>
      </c>
      <c r="T80" s="221">
        <f>T75*Parametre!$C$139</f>
        <v>0</v>
      </c>
      <c r="U80" s="221">
        <f>U75*Parametre!$C$139</f>
        <v>0</v>
      </c>
      <c r="V80" s="221">
        <f>V75*Parametre!$C$139</f>
        <v>0</v>
      </c>
      <c r="W80" s="221">
        <f>W75*Parametre!$C$139</f>
        <v>0</v>
      </c>
      <c r="X80" s="221">
        <f>X75*Parametre!$C$139</f>
        <v>0</v>
      </c>
      <c r="Y80" s="221">
        <f>Y75*Parametre!$C$139</f>
        <v>0</v>
      </c>
      <c r="Z80" s="221">
        <f>Z75*Parametre!$C$139</f>
        <v>0</v>
      </c>
      <c r="AA80" s="221">
        <f>AA75*Parametre!$C$139</f>
        <v>0</v>
      </c>
      <c r="AB80" s="221">
        <f>AB75*Parametre!$C$139</f>
        <v>0</v>
      </c>
      <c r="AC80" s="221">
        <f>AC75*Parametre!$C$139</f>
        <v>0</v>
      </c>
      <c r="AD80" s="221">
        <f>AD75*Parametre!$C$139</f>
        <v>0</v>
      </c>
      <c r="AE80" s="221">
        <f>AE75*Parametre!$C$139</f>
        <v>0</v>
      </c>
      <c r="AF80" s="221">
        <f>AF75*Parametre!$C$139</f>
        <v>0</v>
      </c>
      <c r="AG80" s="221">
        <f>AG75*Parametre!$C$139</f>
        <v>0</v>
      </c>
    </row>
    <row r="81" spans="2:33" x14ac:dyDescent="0.2">
      <c r="B81" s="215" t="s">
        <v>9</v>
      </c>
      <c r="C81" s="222">
        <f>SUM(D81:AG81)</f>
        <v>0</v>
      </c>
      <c r="D81" s="223">
        <f t="shared" ref="D81:AG81" si="31">SUM(D79:D80)</f>
        <v>0</v>
      </c>
      <c r="E81" s="222">
        <f t="shared" si="31"/>
        <v>0</v>
      </c>
      <c r="F81" s="222">
        <f t="shared" si="31"/>
        <v>0</v>
      </c>
      <c r="G81" s="222">
        <f t="shared" si="31"/>
        <v>0</v>
      </c>
      <c r="H81" s="222">
        <f t="shared" si="31"/>
        <v>0</v>
      </c>
      <c r="I81" s="222">
        <f t="shared" si="31"/>
        <v>0</v>
      </c>
      <c r="J81" s="222">
        <f t="shared" si="31"/>
        <v>0</v>
      </c>
      <c r="K81" s="222">
        <f t="shared" si="31"/>
        <v>0</v>
      </c>
      <c r="L81" s="222">
        <f t="shared" si="31"/>
        <v>0</v>
      </c>
      <c r="M81" s="222">
        <f t="shared" si="31"/>
        <v>0</v>
      </c>
      <c r="N81" s="222">
        <f t="shared" si="31"/>
        <v>0</v>
      </c>
      <c r="O81" s="222">
        <f t="shared" si="31"/>
        <v>0</v>
      </c>
      <c r="P81" s="222">
        <f t="shared" si="31"/>
        <v>0</v>
      </c>
      <c r="Q81" s="222">
        <f t="shared" si="31"/>
        <v>0</v>
      </c>
      <c r="R81" s="222">
        <f t="shared" si="31"/>
        <v>0</v>
      </c>
      <c r="S81" s="222">
        <f t="shared" si="31"/>
        <v>0</v>
      </c>
      <c r="T81" s="222">
        <f t="shared" si="31"/>
        <v>0</v>
      </c>
      <c r="U81" s="222">
        <f t="shared" si="31"/>
        <v>0</v>
      </c>
      <c r="V81" s="222">
        <f t="shared" si="31"/>
        <v>0</v>
      </c>
      <c r="W81" s="222">
        <f t="shared" si="31"/>
        <v>0</v>
      </c>
      <c r="X81" s="222">
        <f t="shared" si="31"/>
        <v>0</v>
      </c>
      <c r="Y81" s="222">
        <f t="shared" si="31"/>
        <v>0</v>
      </c>
      <c r="Z81" s="222">
        <f t="shared" si="31"/>
        <v>0</v>
      </c>
      <c r="AA81" s="222">
        <f t="shared" si="31"/>
        <v>0</v>
      </c>
      <c r="AB81" s="222">
        <f t="shared" si="31"/>
        <v>0</v>
      </c>
      <c r="AC81" s="222">
        <f t="shared" si="31"/>
        <v>0</v>
      </c>
      <c r="AD81" s="222">
        <f t="shared" si="31"/>
        <v>0</v>
      </c>
      <c r="AE81" s="222">
        <f t="shared" si="31"/>
        <v>0</v>
      </c>
      <c r="AF81" s="222">
        <f t="shared" si="31"/>
        <v>0</v>
      </c>
      <c r="AG81" s="222">
        <f t="shared" si="31"/>
        <v>0</v>
      </c>
    </row>
    <row r="84" spans="2:33" x14ac:dyDescent="0.2">
      <c r="B84" s="205" t="s">
        <v>390</v>
      </c>
      <c r="C84" s="205" t="s">
        <v>9</v>
      </c>
    </row>
    <row r="85" spans="2:33" x14ac:dyDescent="0.2">
      <c r="B85" s="208" t="s">
        <v>194</v>
      </c>
      <c r="C85" s="221">
        <f>SUM(D85:AG85)</f>
        <v>209980.68210000001</v>
      </c>
      <c r="D85" s="221">
        <f>D38+D79</f>
        <v>6999.3560699999962</v>
      </c>
      <c r="E85" s="221">
        <f t="shared" ref="E85:AG85" si="32">E38+E79</f>
        <v>6999.3560699999962</v>
      </c>
      <c r="F85" s="221">
        <f t="shared" si="32"/>
        <v>6999.3560699999962</v>
      </c>
      <c r="G85" s="221">
        <f t="shared" si="32"/>
        <v>6999.3560699999962</v>
      </c>
      <c r="H85" s="221">
        <f t="shared" si="32"/>
        <v>6999.3560699999962</v>
      </c>
      <c r="I85" s="221">
        <f t="shared" si="32"/>
        <v>6999.3560699999962</v>
      </c>
      <c r="J85" s="221">
        <f t="shared" si="32"/>
        <v>6999.3560699999962</v>
      </c>
      <c r="K85" s="221">
        <f t="shared" si="32"/>
        <v>6999.3560699999962</v>
      </c>
      <c r="L85" s="221">
        <f t="shared" si="32"/>
        <v>6999.3560699999962</v>
      </c>
      <c r="M85" s="221">
        <f t="shared" si="32"/>
        <v>6999.3560699999962</v>
      </c>
      <c r="N85" s="221">
        <f t="shared" si="32"/>
        <v>6999.3560699999962</v>
      </c>
      <c r="O85" s="221">
        <f t="shared" si="32"/>
        <v>6999.3560699999962</v>
      </c>
      <c r="P85" s="221">
        <f t="shared" si="32"/>
        <v>6999.3560699999962</v>
      </c>
      <c r="Q85" s="221">
        <f t="shared" si="32"/>
        <v>6999.3560699999962</v>
      </c>
      <c r="R85" s="221">
        <f t="shared" si="32"/>
        <v>6999.3560699999962</v>
      </c>
      <c r="S85" s="221">
        <f t="shared" si="32"/>
        <v>6999.3560699999962</v>
      </c>
      <c r="T85" s="221">
        <f t="shared" si="32"/>
        <v>6999.3560699999962</v>
      </c>
      <c r="U85" s="221">
        <f t="shared" si="32"/>
        <v>6999.3560699999962</v>
      </c>
      <c r="V85" s="221">
        <f t="shared" si="32"/>
        <v>6999.3560699999962</v>
      </c>
      <c r="W85" s="221">
        <f t="shared" si="32"/>
        <v>6999.3560699999962</v>
      </c>
      <c r="X85" s="221">
        <f t="shared" si="32"/>
        <v>6999.3560699999962</v>
      </c>
      <c r="Y85" s="221">
        <f t="shared" si="32"/>
        <v>6999.3560699999962</v>
      </c>
      <c r="Z85" s="221">
        <f t="shared" si="32"/>
        <v>6999.3560699999962</v>
      </c>
      <c r="AA85" s="221">
        <f t="shared" si="32"/>
        <v>6999.3560699999962</v>
      </c>
      <c r="AB85" s="221">
        <f t="shared" si="32"/>
        <v>6999.3560699999962</v>
      </c>
      <c r="AC85" s="221">
        <f t="shared" si="32"/>
        <v>6999.3560699999962</v>
      </c>
      <c r="AD85" s="221">
        <f t="shared" si="32"/>
        <v>6999.3560699999962</v>
      </c>
      <c r="AE85" s="221">
        <f t="shared" si="32"/>
        <v>6999.3560699999962</v>
      </c>
      <c r="AF85" s="221">
        <f t="shared" si="32"/>
        <v>6999.3560699999962</v>
      </c>
      <c r="AG85" s="221">
        <f t="shared" si="32"/>
        <v>6999.3560699999962</v>
      </c>
    </row>
    <row r="86" spans="2:33" x14ac:dyDescent="0.2">
      <c r="B86" s="208" t="s">
        <v>195</v>
      </c>
      <c r="C86" s="221">
        <f>SUM(D86:AG86)</f>
        <v>65673.062999999936</v>
      </c>
      <c r="D86" s="221">
        <f>D39+D80</f>
        <v>2189.1020999999987</v>
      </c>
      <c r="E86" s="221">
        <f t="shared" ref="E86:AG86" si="33">E39+E80</f>
        <v>2189.1020999999987</v>
      </c>
      <c r="F86" s="221">
        <f t="shared" si="33"/>
        <v>2189.1020999999987</v>
      </c>
      <c r="G86" s="221">
        <f t="shared" si="33"/>
        <v>2189.1020999999987</v>
      </c>
      <c r="H86" s="221">
        <f t="shared" si="33"/>
        <v>2189.1020999999987</v>
      </c>
      <c r="I86" s="221">
        <f t="shared" si="33"/>
        <v>2189.1020999999987</v>
      </c>
      <c r="J86" s="221">
        <f t="shared" si="33"/>
        <v>2189.1020999999987</v>
      </c>
      <c r="K86" s="221">
        <f t="shared" si="33"/>
        <v>2189.1020999999987</v>
      </c>
      <c r="L86" s="221">
        <f t="shared" si="33"/>
        <v>2189.1020999999987</v>
      </c>
      <c r="M86" s="221">
        <f t="shared" si="33"/>
        <v>2189.1020999999987</v>
      </c>
      <c r="N86" s="221">
        <f t="shared" si="33"/>
        <v>2189.1020999999987</v>
      </c>
      <c r="O86" s="221">
        <f t="shared" si="33"/>
        <v>2189.1020999999987</v>
      </c>
      <c r="P86" s="221">
        <f t="shared" si="33"/>
        <v>2189.1020999999987</v>
      </c>
      <c r="Q86" s="221">
        <f t="shared" si="33"/>
        <v>2189.1020999999987</v>
      </c>
      <c r="R86" s="221">
        <f t="shared" si="33"/>
        <v>2189.1020999999987</v>
      </c>
      <c r="S86" s="221">
        <f t="shared" si="33"/>
        <v>2189.1020999999987</v>
      </c>
      <c r="T86" s="221">
        <f t="shared" si="33"/>
        <v>2189.1020999999987</v>
      </c>
      <c r="U86" s="221">
        <f t="shared" si="33"/>
        <v>2189.1020999999987</v>
      </c>
      <c r="V86" s="221">
        <f t="shared" si="33"/>
        <v>2189.1020999999987</v>
      </c>
      <c r="W86" s="221">
        <f t="shared" si="33"/>
        <v>2189.1020999999987</v>
      </c>
      <c r="X86" s="221">
        <f t="shared" si="33"/>
        <v>2189.1020999999987</v>
      </c>
      <c r="Y86" s="221">
        <f t="shared" si="33"/>
        <v>2189.1020999999987</v>
      </c>
      <c r="Z86" s="221">
        <f t="shared" si="33"/>
        <v>2189.1020999999987</v>
      </c>
      <c r="AA86" s="221">
        <f t="shared" si="33"/>
        <v>2189.1020999999987</v>
      </c>
      <c r="AB86" s="221">
        <f t="shared" si="33"/>
        <v>2189.1020999999987</v>
      </c>
      <c r="AC86" s="221">
        <f t="shared" si="33"/>
        <v>2189.1020999999987</v>
      </c>
      <c r="AD86" s="221">
        <f t="shared" si="33"/>
        <v>2189.1020999999987</v>
      </c>
      <c r="AE86" s="221">
        <f t="shared" si="33"/>
        <v>2189.1020999999987</v>
      </c>
      <c r="AF86" s="221">
        <f t="shared" si="33"/>
        <v>2189.1020999999987</v>
      </c>
      <c r="AG86" s="221">
        <f t="shared" si="33"/>
        <v>2189.1020999999987</v>
      </c>
    </row>
    <row r="87" spans="2:33" x14ac:dyDescent="0.2">
      <c r="B87" s="232" t="s">
        <v>9</v>
      </c>
      <c r="C87" s="233">
        <f>SUM(D87:AG87)</f>
        <v>275653.74509999988</v>
      </c>
      <c r="D87" s="234">
        <f t="shared" ref="D87:AG87" si="34">SUM(D85:D86)</f>
        <v>9188.4581699999944</v>
      </c>
      <c r="E87" s="233">
        <f t="shared" si="34"/>
        <v>9188.4581699999944</v>
      </c>
      <c r="F87" s="233">
        <f t="shared" si="34"/>
        <v>9188.4581699999944</v>
      </c>
      <c r="G87" s="233">
        <f t="shared" si="34"/>
        <v>9188.4581699999944</v>
      </c>
      <c r="H87" s="233">
        <f t="shared" si="34"/>
        <v>9188.4581699999944</v>
      </c>
      <c r="I87" s="233">
        <f t="shared" si="34"/>
        <v>9188.4581699999944</v>
      </c>
      <c r="J87" s="233">
        <f t="shared" si="34"/>
        <v>9188.4581699999944</v>
      </c>
      <c r="K87" s="233">
        <f t="shared" si="34"/>
        <v>9188.4581699999944</v>
      </c>
      <c r="L87" s="233">
        <f t="shared" si="34"/>
        <v>9188.4581699999944</v>
      </c>
      <c r="M87" s="233">
        <f t="shared" si="34"/>
        <v>9188.4581699999944</v>
      </c>
      <c r="N87" s="233">
        <f t="shared" si="34"/>
        <v>9188.4581699999944</v>
      </c>
      <c r="O87" s="233">
        <f t="shared" si="34"/>
        <v>9188.4581699999944</v>
      </c>
      <c r="P87" s="233">
        <f t="shared" si="34"/>
        <v>9188.4581699999944</v>
      </c>
      <c r="Q87" s="233">
        <f t="shared" si="34"/>
        <v>9188.4581699999944</v>
      </c>
      <c r="R87" s="233">
        <f t="shared" si="34"/>
        <v>9188.4581699999944</v>
      </c>
      <c r="S87" s="233">
        <f t="shared" si="34"/>
        <v>9188.4581699999944</v>
      </c>
      <c r="T87" s="233">
        <f t="shared" si="34"/>
        <v>9188.4581699999944</v>
      </c>
      <c r="U87" s="233">
        <f t="shared" si="34"/>
        <v>9188.4581699999944</v>
      </c>
      <c r="V87" s="233">
        <f t="shared" si="34"/>
        <v>9188.4581699999944</v>
      </c>
      <c r="W87" s="233">
        <f t="shared" si="34"/>
        <v>9188.4581699999944</v>
      </c>
      <c r="X87" s="233">
        <f t="shared" si="34"/>
        <v>9188.4581699999944</v>
      </c>
      <c r="Y87" s="233">
        <f t="shared" si="34"/>
        <v>9188.4581699999944</v>
      </c>
      <c r="Z87" s="233">
        <f t="shared" si="34"/>
        <v>9188.4581699999944</v>
      </c>
      <c r="AA87" s="233">
        <f t="shared" si="34"/>
        <v>9188.4581699999944</v>
      </c>
      <c r="AB87" s="233">
        <f t="shared" si="34"/>
        <v>9188.4581699999944</v>
      </c>
      <c r="AC87" s="233">
        <f t="shared" si="34"/>
        <v>9188.4581699999944</v>
      </c>
      <c r="AD87" s="233">
        <f t="shared" si="34"/>
        <v>9188.4581699999944</v>
      </c>
      <c r="AE87" s="233">
        <f t="shared" si="34"/>
        <v>9188.4581699999944</v>
      </c>
      <c r="AF87" s="233">
        <f t="shared" si="34"/>
        <v>9188.4581699999944</v>
      </c>
      <c r="AG87" s="233">
        <f t="shared" si="34"/>
        <v>9188.4581699999944</v>
      </c>
    </row>
    <row r="90" spans="2:33" x14ac:dyDescent="0.2">
      <c r="B90" s="205" t="s">
        <v>391</v>
      </c>
      <c r="C90" s="205" t="s">
        <v>9</v>
      </c>
    </row>
    <row r="91" spans="2:33" x14ac:dyDescent="0.2">
      <c r="B91" s="203" t="s">
        <v>366</v>
      </c>
      <c r="C91" s="221">
        <f t="shared" ref="C91:C96" si="35">SUM(D91:AG91)</f>
        <v>289074.74400000001</v>
      </c>
      <c r="D91" s="224">
        <f>(D27+D68)*Parametre!$C$170</f>
        <v>9635.8247999999949</v>
      </c>
      <c r="E91" s="224">
        <f>(E27+E68)*Parametre!$C$170</f>
        <v>9635.8247999999949</v>
      </c>
      <c r="F91" s="224">
        <f>(F27+F68)*Parametre!$C$170</f>
        <v>9635.8247999999949</v>
      </c>
      <c r="G91" s="224">
        <f>(G27+G68)*Parametre!$C$170</f>
        <v>9635.8247999999949</v>
      </c>
      <c r="H91" s="224">
        <f>(H27+H68)*Parametre!$C$170</f>
        <v>9635.8247999999949</v>
      </c>
      <c r="I91" s="224">
        <f>(I27+I68)*Parametre!$C$170</f>
        <v>9635.8247999999949</v>
      </c>
      <c r="J91" s="224">
        <f>(J27+J68)*Parametre!$C$170</f>
        <v>9635.8247999999949</v>
      </c>
      <c r="K91" s="224">
        <f>(K27+K68)*Parametre!$C$170</f>
        <v>9635.8247999999949</v>
      </c>
      <c r="L91" s="224">
        <f>(L27+L68)*Parametre!$C$170</f>
        <v>9635.8247999999949</v>
      </c>
      <c r="M91" s="224">
        <f>(M27+M68)*Parametre!$C$170</f>
        <v>9635.8247999999949</v>
      </c>
      <c r="N91" s="224">
        <f>(N27+N68)*Parametre!$C$170</f>
        <v>9635.8247999999949</v>
      </c>
      <c r="O91" s="224">
        <f>(O27+O68)*Parametre!$C$170</f>
        <v>9635.8247999999949</v>
      </c>
      <c r="P91" s="224">
        <f>(P27+P68)*Parametre!$C$170</f>
        <v>9635.8247999999949</v>
      </c>
      <c r="Q91" s="224">
        <f>(Q27+Q68)*Parametre!$C$170</f>
        <v>9635.8247999999949</v>
      </c>
      <c r="R91" s="224">
        <f>(R27+R68)*Parametre!$C$170</f>
        <v>9635.8247999999949</v>
      </c>
      <c r="S91" s="224">
        <f>(S27+S68)*Parametre!$C$170</f>
        <v>9635.8247999999949</v>
      </c>
      <c r="T91" s="224">
        <f>(T27+T68)*Parametre!$C$170</f>
        <v>9635.8247999999949</v>
      </c>
      <c r="U91" s="224">
        <f>(U27+U68)*Parametre!$C$170</f>
        <v>9635.8247999999949</v>
      </c>
      <c r="V91" s="224">
        <f>(V27+V68)*Parametre!$C$170</f>
        <v>9635.8247999999949</v>
      </c>
      <c r="W91" s="224">
        <f>(W27+W68)*Parametre!$C$170</f>
        <v>9635.8247999999949</v>
      </c>
      <c r="X91" s="224">
        <f>(X27+X68)*Parametre!$C$170</f>
        <v>9635.8247999999949</v>
      </c>
      <c r="Y91" s="224">
        <f>(Y27+Y68)*Parametre!$C$170</f>
        <v>9635.8247999999949</v>
      </c>
      <c r="Z91" s="224">
        <f>(Z27+Z68)*Parametre!$C$170</f>
        <v>9635.8247999999949</v>
      </c>
      <c r="AA91" s="224">
        <f>(AA27+AA68)*Parametre!$C$170</f>
        <v>9635.8247999999949</v>
      </c>
      <c r="AB91" s="224">
        <f>(AB27+AB68)*Parametre!$C$170</f>
        <v>9635.8247999999949</v>
      </c>
      <c r="AC91" s="224">
        <f>(AC27+AC68)*Parametre!$C$170</f>
        <v>9635.8247999999949</v>
      </c>
      <c r="AD91" s="224">
        <f>(AD27+AD68)*Parametre!$C$170</f>
        <v>9635.8247999999949</v>
      </c>
      <c r="AE91" s="224">
        <f>(AE27+AE68)*Parametre!$C$170</f>
        <v>9635.8247999999949</v>
      </c>
      <c r="AF91" s="224">
        <f>(AF27+AF68)*Parametre!$C$170</f>
        <v>9635.8247999999949</v>
      </c>
      <c r="AG91" s="224">
        <f>(AG27+AG68)*Parametre!$C$170</f>
        <v>9635.8247999999949</v>
      </c>
    </row>
    <row r="92" spans="2:33" x14ac:dyDescent="0.2">
      <c r="B92" s="203" t="s">
        <v>367</v>
      </c>
      <c r="C92" s="221">
        <f t="shared" si="35"/>
        <v>94477.037999999913</v>
      </c>
      <c r="D92" s="224">
        <f>(D28+D69)*Parametre!$C$171</f>
        <v>3149.2345999999984</v>
      </c>
      <c r="E92" s="224">
        <f>(E28+E69)*Parametre!$C$171</f>
        <v>3149.2345999999984</v>
      </c>
      <c r="F92" s="224">
        <f>(F28+F69)*Parametre!$C$171</f>
        <v>3149.2345999999984</v>
      </c>
      <c r="G92" s="224">
        <f>(G28+G69)*Parametre!$C$171</f>
        <v>3149.2345999999984</v>
      </c>
      <c r="H92" s="224">
        <f>(H28+H69)*Parametre!$C$171</f>
        <v>3149.2345999999984</v>
      </c>
      <c r="I92" s="224">
        <f>(I28+I69)*Parametre!$C$171</f>
        <v>3149.2345999999984</v>
      </c>
      <c r="J92" s="224">
        <f>(J28+J69)*Parametre!$C$171</f>
        <v>3149.2345999999984</v>
      </c>
      <c r="K92" s="224">
        <f>(K28+K69)*Parametre!$C$171</f>
        <v>3149.2345999999984</v>
      </c>
      <c r="L92" s="224">
        <f>(L28+L69)*Parametre!$C$171</f>
        <v>3149.2345999999984</v>
      </c>
      <c r="M92" s="224">
        <f>(M28+M69)*Parametre!$C$171</f>
        <v>3149.2345999999984</v>
      </c>
      <c r="N92" s="224">
        <f>(N28+N69)*Parametre!$C$171</f>
        <v>3149.2345999999984</v>
      </c>
      <c r="O92" s="224">
        <f>(O28+O69)*Parametre!$C$171</f>
        <v>3149.2345999999984</v>
      </c>
      <c r="P92" s="224">
        <f>(P28+P69)*Parametre!$C$171</f>
        <v>3149.2345999999984</v>
      </c>
      <c r="Q92" s="224">
        <f>(Q28+Q69)*Parametre!$C$171</f>
        <v>3149.2345999999984</v>
      </c>
      <c r="R92" s="224">
        <f>(R28+R69)*Parametre!$C$171</f>
        <v>3149.2345999999984</v>
      </c>
      <c r="S92" s="224">
        <f>(S28+S69)*Parametre!$C$171</f>
        <v>3149.2345999999984</v>
      </c>
      <c r="T92" s="224">
        <f>(T28+T69)*Parametre!$C$171</f>
        <v>3149.2345999999984</v>
      </c>
      <c r="U92" s="224">
        <f>(U28+U69)*Parametre!$C$171</f>
        <v>3149.2345999999984</v>
      </c>
      <c r="V92" s="224">
        <f>(V28+V69)*Parametre!$C$171</f>
        <v>3149.2345999999984</v>
      </c>
      <c r="W92" s="224">
        <f>(W28+W69)*Parametre!$C$171</f>
        <v>3149.2345999999984</v>
      </c>
      <c r="X92" s="224">
        <f>(X28+X69)*Parametre!$C$171</f>
        <v>3149.2345999999984</v>
      </c>
      <c r="Y92" s="224">
        <f>(Y28+Y69)*Parametre!$C$171</f>
        <v>3149.2345999999984</v>
      </c>
      <c r="Z92" s="224">
        <f>(Z28+Z69)*Parametre!$C$171</f>
        <v>3149.2345999999984</v>
      </c>
      <c r="AA92" s="224">
        <f>(AA28+AA69)*Parametre!$C$171</f>
        <v>3149.2345999999984</v>
      </c>
      <c r="AB92" s="224">
        <f>(AB28+AB69)*Parametre!$C$171</f>
        <v>3149.2345999999984</v>
      </c>
      <c r="AC92" s="224">
        <f>(AC28+AC69)*Parametre!$C$171</f>
        <v>3149.2345999999984</v>
      </c>
      <c r="AD92" s="224">
        <f>(AD28+AD69)*Parametre!$C$171</f>
        <v>3149.2345999999984</v>
      </c>
      <c r="AE92" s="224">
        <f>(AE28+AE69)*Parametre!$C$171</f>
        <v>3149.2345999999984</v>
      </c>
      <c r="AF92" s="224">
        <f>(AF28+AF69)*Parametre!$C$171</f>
        <v>3149.2345999999984</v>
      </c>
      <c r="AG92" s="224">
        <f>(AG28+AG69)*Parametre!$C$171</f>
        <v>3149.2345999999984</v>
      </c>
    </row>
    <row r="93" spans="2:33" x14ac:dyDescent="0.2">
      <c r="B93" s="203" t="s">
        <v>238</v>
      </c>
      <c r="C93" s="221">
        <f t="shared" si="35"/>
        <v>0</v>
      </c>
      <c r="D93" s="224">
        <f>(D29+D70)*Parametre!$C$171</f>
        <v>0</v>
      </c>
      <c r="E93" s="224">
        <f>(E29+E70)*Parametre!$C$171</f>
        <v>0</v>
      </c>
      <c r="F93" s="224">
        <f>(F29+F70)*Parametre!$C$171</f>
        <v>0</v>
      </c>
      <c r="G93" s="224">
        <f>(G29+G70)*Parametre!$C$171</f>
        <v>0</v>
      </c>
      <c r="H93" s="224">
        <f>(H29+H70)*Parametre!$C$171</f>
        <v>0</v>
      </c>
      <c r="I93" s="224">
        <f>(I29+I70)*Parametre!$C$171</f>
        <v>0</v>
      </c>
      <c r="J93" s="224">
        <f>(J29+J70)*Parametre!$C$171</f>
        <v>0</v>
      </c>
      <c r="K93" s="224">
        <f>(K29+K70)*Parametre!$C$171</f>
        <v>0</v>
      </c>
      <c r="L93" s="224">
        <f>(L29+L70)*Parametre!$C$171</f>
        <v>0</v>
      </c>
      <c r="M93" s="224">
        <f>(M29+M70)*Parametre!$C$171</f>
        <v>0</v>
      </c>
      <c r="N93" s="224">
        <f>(N29+N70)*Parametre!$C$171</f>
        <v>0</v>
      </c>
      <c r="O93" s="224">
        <f>(O29+O70)*Parametre!$C$171</f>
        <v>0</v>
      </c>
      <c r="P93" s="224">
        <f>(P29+P70)*Parametre!$C$171</f>
        <v>0</v>
      </c>
      <c r="Q93" s="224">
        <f>(Q29+Q70)*Parametre!$C$171</f>
        <v>0</v>
      </c>
      <c r="R93" s="224">
        <f>(R29+R70)*Parametre!$C$171</f>
        <v>0</v>
      </c>
      <c r="S93" s="224">
        <f>(S29+S70)*Parametre!$C$171</f>
        <v>0</v>
      </c>
      <c r="T93" s="224">
        <f>(T29+T70)*Parametre!$C$171</f>
        <v>0</v>
      </c>
      <c r="U93" s="224">
        <f>(U29+U70)*Parametre!$C$171</f>
        <v>0</v>
      </c>
      <c r="V93" s="224">
        <f>(V29+V70)*Parametre!$C$171</f>
        <v>0</v>
      </c>
      <c r="W93" s="224">
        <f>(W29+W70)*Parametre!$C$171</f>
        <v>0</v>
      </c>
      <c r="X93" s="224">
        <f>(X29+X70)*Parametre!$C$171</f>
        <v>0</v>
      </c>
      <c r="Y93" s="224">
        <f>(Y29+Y70)*Parametre!$C$171</f>
        <v>0</v>
      </c>
      <c r="Z93" s="224">
        <f>(Z29+Z70)*Parametre!$C$171</f>
        <v>0</v>
      </c>
      <c r="AA93" s="224">
        <f>(AA29+AA70)*Parametre!$C$171</f>
        <v>0</v>
      </c>
      <c r="AB93" s="224">
        <f>(AB29+AB70)*Parametre!$C$171</f>
        <v>0</v>
      </c>
      <c r="AC93" s="224">
        <f>(AC29+AC70)*Parametre!$C$171</f>
        <v>0</v>
      </c>
      <c r="AD93" s="224">
        <f>(AD29+AD70)*Parametre!$C$171</f>
        <v>0</v>
      </c>
      <c r="AE93" s="224">
        <f>(AE29+AE70)*Parametre!$C$171</f>
        <v>0</v>
      </c>
      <c r="AF93" s="224">
        <f>(AF29+AF70)*Parametre!$C$171</f>
        <v>0</v>
      </c>
      <c r="AG93" s="224">
        <f>(AG29+AG70)*Parametre!$C$171</f>
        <v>0</v>
      </c>
    </row>
    <row r="94" spans="2:33" x14ac:dyDescent="0.2">
      <c r="B94" s="203" t="s">
        <v>239</v>
      </c>
      <c r="C94" s="221">
        <f t="shared" si="35"/>
        <v>0</v>
      </c>
      <c r="D94" s="224">
        <f>(D30+D71)*Parametre!$C$171</f>
        <v>0</v>
      </c>
      <c r="E94" s="224">
        <f>(E30+E71)*Parametre!$C$171</f>
        <v>0</v>
      </c>
      <c r="F94" s="224">
        <f>(F30+F71)*Parametre!$C$171</f>
        <v>0</v>
      </c>
      <c r="G94" s="224">
        <f>(G30+G71)*Parametre!$C$171</f>
        <v>0</v>
      </c>
      <c r="H94" s="224">
        <f>(H30+H71)*Parametre!$C$171</f>
        <v>0</v>
      </c>
      <c r="I94" s="224">
        <f>(I30+I71)*Parametre!$C$171</f>
        <v>0</v>
      </c>
      <c r="J94" s="224">
        <f>(J30+J71)*Parametre!$C$171</f>
        <v>0</v>
      </c>
      <c r="K94" s="224">
        <f>(K30+K71)*Parametre!$C$171</f>
        <v>0</v>
      </c>
      <c r="L94" s="224">
        <f>(L30+L71)*Parametre!$C$171</f>
        <v>0</v>
      </c>
      <c r="M94" s="224">
        <f>(M30+M71)*Parametre!$C$171</f>
        <v>0</v>
      </c>
      <c r="N94" s="224">
        <f>(N30+N71)*Parametre!$C$171</f>
        <v>0</v>
      </c>
      <c r="O94" s="224">
        <f>(O30+O71)*Parametre!$C$171</f>
        <v>0</v>
      </c>
      <c r="P94" s="224">
        <f>(P30+P71)*Parametre!$C$171</f>
        <v>0</v>
      </c>
      <c r="Q94" s="224">
        <f>(Q30+Q71)*Parametre!$C$171</f>
        <v>0</v>
      </c>
      <c r="R94" s="224">
        <f>(R30+R71)*Parametre!$C$171</f>
        <v>0</v>
      </c>
      <c r="S94" s="224">
        <f>(S30+S71)*Parametre!$C$171</f>
        <v>0</v>
      </c>
      <c r="T94" s="224">
        <f>(T30+T71)*Parametre!$C$171</f>
        <v>0</v>
      </c>
      <c r="U94" s="224">
        <f>(U30+U71)*Parametre!$C$171</f>
        <v>0</v>
      </c>
      <c r="V94" s="224">
        <f>(V30+V71)*Parametre!$C$171</f>
        <v>0</v>
      </c>
      <c r="W94" s="224">
        <f>(W30+W71)*Parametre!$C$171</f>
        <v>0</v>
      </c>
      <c r="X94" s="224">
        <f>(X30+X71)*Parametre!$C$171</f>
        <v>0</v>
      </c>
      <c r="Y94" s="224">
        <f>(Y30+Y71)*Parametre!$C$171</f>
        <v>0</v>
      </c>
      <c r="Z94" s="224">
        <f>(Z30+Z71)*Parametre!$C$171</f>
        <v>0</v>
      </c>
      <c r="AA94" s="224">
        <f>(AA30+AA71)*Parametre!$C$171</f>
        <v>0</v>
      </c>
      <c r="AB94" s="224">
        <f>(AB30+AB71)*Parametre!$C$171</f>
        <v>0</v>
      </c>
      <c r="AC94" s="224">
        <f>(AC30+AC71)*Parametre!$C$171</f>
        <v>0</v>
      </c>
      <c r="AD94" s="224">
        <f>(AD30+AD71)*Parametre!$C$171</f>
        <v>0</v>
      </c>
      <c r="AE94" s="224">
        <f>(AE30+AE71)*Parametre!$C$171</f>
        <v>0</v>
      </c>
      <c r="AF94" s="224">
        <f>(AF30+AF71)*Parametre!$C$171</f>
        <v>0</v>
      </c>
      <c r="AG94" s="224">
        <f>(AG30+AG71)*Parametre!$C$171</f>
        <v>0</v>
      </c>
    </row>
    <row r="95" spans="2:33" x14ac:dyDescent="0.2">
      <c r="B95" s="203" t="s">
        <v>240</v>
      </c>
      <c r="C95" s="221">
        <f t="shared" si="35"/>
        <v>0</v>
      </c>
      <c r="D95" s="224">
        <f>(D31+D72)*Parametre!$C$171</f>
        <v>0</v>
      </c>
      <c r="E95" s="224">
        <f>(E31+E72)*Parametre!$C$171</f>
        <v>0</v>
      </c>
      <c r="F95" s="224">
        <f>(F31+F72)*Parametre!$C$171</f>
        <v>0</v>
      </c>
      <c r="G95" s="224">
        <f>(G31+G72)*Parametre!$C$171</f>
        <v>0</v>
      </c>
      <c r="H95" s="224">
        <f>(H31+H72)*Parametre!$C$171</f>
        <v>0</v>
      </c>
      <c r="I95" s="224">
        <f>(I31+I72)*Parametre!$C$171</f>
        <v>0</v>
      </c>
      <c r="J95" s="224">
        <f>(J31+J72)*Parametre!$C$171</f>
        <v>0</v>
      </c>
      <c r="K95" s="224">
        <f>(K31+K72)*Parametre!$C$171</f>
        <v>0</v>
      </c>
      <c r="L95" s="224">
        <f>(L31+L72)*Parametre!$C$171</f>
        <v>0</v>
      </c>
      <c r="M95" s="224">
        <f>(M31+M72)*Parametre!$C$171</f>
        <v>0</v>
      </c>
      <c r="N95" s="224">
        <f>(N31+N72)*Parametre!$C$171</f>
        <v>0</v>
      </c>
      <c r="O95" s="224">
        <f>(O31+O72)*Parametre!$C$171</f>
        <v>0</v>
      </c>
      <c r="P95" s="224">
        <f>(P31+P72)*Parametre!$C$171</f>
        <v>0</v>
      </c>
      <c r="Q95" s="224">
        <f>(Q31+Q72)*Parametre!$C$171</f>
        <v>0</v>
      </c>
      <c r="R95" s="224">
        <f>(R31+R72)*Parametre!$C$171</f>
        <v>0</v>
      </c>
      <c r="S95" s="224">
        <f>(S31+S72)*Parametre!$C$171</f>
        <v>0</v>
      </c>
      <c r="T95" s="224">
        <f>(T31+T72)*Parametre!$C$171</f>
        <v>0</v>
      </c>
      <c r="U95" s="224">
        <f>(U31+U72)*Parametre!$C$171</f>
        <v>0</v>
      </c>
      <c r="V95" s="224">
        <f>(V31+V72)*Parametre!$C$171</f>
        <v>0</v>
      </c>
      <c r="W95" s="224">
        <f>(W31+W72)*Parametre!$C$171</f>
        <v>0</v>
      </c>
      <c r="X95" s="224">
        <f>(X31+X72)*Parametre!$C$171</f>
        <v>0</v>
      </c>
      <c r="Y95" s="224">
        <f>(Y31+Y72)*Parametre!$C$171</f>
        <v>0</v>
      </c>
      <c r="Z95" s="224">
        <f>(Z31+Z72)*Parametre!$C$171</f>
        <v>0</v>
      </c>
      <c r="AA95" s="224">
        <f>(AA31+AA72)*Parametre!$C$171</f>
        <v>0</v>
      </c>
      <c r="AB95" s="224">
        <f>(AB31+AB72)*Parametre!$C$171</f>
        <v>0</v>
      </c>
      <c r="AC95" s="224">
        <f>(AC31+AC72)*Parametre!$C$171</f>
        <v>0</v>
      </c>
      <c r="AD95" s="224">
        <f>(AD31+AD72)*Parametre!$C$171</f>
        <v>0</v>
      </c>
      <c r="AE95" s="224">
        <f>(AE31+AE72)*Parametre!$C$171</f>
        <v>0</v>
      </c>
      <c r="AF95" s="224">
        <f>(AF31+AF72)*Parametre!$C$171</f>
        <v>0</v>
      </c>
      <c r="AG95" s="224">
        <f>(AG31+AG72)*Parametre!$C$171</f>
        <v>0</v>
      </c>
    </row>
    <row r="96" spans="2:33" x14ac:dyDescent="0.2">
      <c r="B96" s="203" t="s">
        <v>241</v>
      </c>
      <c r="C96" s="221">
        <f t="shared" si="35"/>
        <v>0</v>
      </c>
      <c r="D96" s="224">
        <f>(D32+D73)*Parametre!$C$171</f>
        <v>0</v>
      </c>
      <c r="E96" s="224">
        <f>(E32+E73)*Parametre!$C$171</f>
        <v>0</v>
      </c>
      <c r="F96" s="224">
        <f>(F32+F73)*Parametre!$C$171</f>
        <v>0</v>
      </c>
      <c r="G96" s="224">
        <f>(G32+G73)*Parametre!$C$171</f>
        <v>0</v>
      </c>
      <c r="H96" s="224">
        <f>(H32+H73)*Parametre!$C$171</f>
        <v>0</v>
      </c>
      <c r="I96" s="224">
        <f>(I32+I73)*Parametre!$C$171</f>
        <v>0</v>
      </c>
      <c r="J96" s="224">
        <f>(J32+J73)*Parametre!$C$171</f>
        <v>0</v>
      </c>
      <c r="K96" s="224">
        <f>(K32+K73)*Parametre!$C$171</f>
        <v>0</v>
      </c>
      <c r="L96" s="224">
        <f>(L32+L73)*Parametre!$C$171</f>
        <v>0</v>
      </c>
      <c r="M96" s="224">
        <f>(M32+M73)*Parametre!$C$171</f>
        <v>0</v>
      </c>
      <c r="N96" s="224">
        <f>(N32+N73)*Parametre!$C$171</f>
        <v>0</v>
      </c>
      <c r="O96" s="224">
        <f>(O32+O73)*Parametre!$C$171</f>
        <v>0</v>
      </c>
      <c r="P96" s="224">
        <f>(P32+P73)*Parametre!$C$171</f>
        <v>0</v>
      </c>
      <c r="Q96" s="224">
        <f>(Q32+Q73)*Parametre!$C$171</f>
        <v>0</v>
      </c>
      <c r="R96" s="224">
        <f>(R32+R73)*Parametre!$C$171</f>
        <v>0</v>
      </c>
      <c r="S96" s="224">
        <f>(S32+S73)*Parametre!$C$171</f>
        <v>0</v>
      </c>
      <c r="T96" s="224">
        <f>(T32+T73)*Parametre!$C$171</f>
        <v>0</v>
      </c>
      <c r="U96" s="224">
        <f>(U32+U73)*Parametre!$C$171</f>
        <v>0</v>
      </c>
      <c r="V96" s="224">
        <f>(V32+V73)*Parametre!$C$171</f>
        <v>0</v>
      </c>
      <c r="W96" s="224">
        <f>(W32+W73)*Parametre!$C$171</f>
        <v>0</v>
      </c>
      <c r="X96" s="224">
        <f>(X32+X73)*Parametre!$C$171</f>
        <v>0</v>
      </c>
      <c r="Y96" s="224">
        <f>(Y32+Y73)*Parametre!$C$171</f>
        <v>0</v>
      </c>
      <c r="Z96" s="224">
        <f>(Z32+Z73)*Parametre!$C$171</f>
        <v>0</v>
      </c>
      <c r="AA96" s="224">
        <f>(AA32+AA73)*Parametre!$C$171</f>
        <v>0</v>
      </c>
      <c r="AB96" s="224">
        <f>(AB32+AB73)*Parametre!$C$171</f>
        <v>0</v>
      </c>
      <c r="AC96" s="224">
        <f>(AC32+AC73)*Parametre!$C$171</f>
        <v>0</v>
      </c>
      <c r="AD96" s="224">
        <f>(AD32+AD73)*Parametre!$C$171</f>
        <v>0</v>
      </c>
      <c r="AE96" s="224">
        <f>(AE32+AE73)*Parametre!$C$171</f>
        <v>0</v>
      </c>
      <c r="AF96" s="224">
        <f>(AF32+AF73)*Parametre!$C$171</f>
        <v>0</v>
      </c>
      <c r="AG96" s="224">
        <f>(AG32+AG73)*Parametre!$C$171</f>
        <v>0</v>
      </c>
    </row>
  </sheetData>
  <pageMargins left="0.18229166666666666" right="0.24791666666666667" top="1" bottom="1" header="0.5" footer="0.5"/>
  <pageSetup paperSize="9" scale="75" orientation="landscape" r:id="rId1"/>
  <headerFooter alignWithMargins="0">
    <oddHeader xml:space="preserve">&amp;LPríloha 7: Štandardné tabuľky - Cesty
&amp;"Arial,Tučné"&amp;12 08 Prevádzkové náklady vozidla </oddHead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9"/>
  <sheetViews>
    <sheetView topLeftCell="A55" zoomScaleNormal="100" workbookViewId="0">
      <selection activeCell="G79" sqref="G79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9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374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129671.05263157889</v>
      </c>
      <c r="D5" s="231">
        <f>('Rýchlosti 0'!E15)*0.75</f>
        <v>4322.3684210526326</v>
      </c>
      <c r="E5" s="231">
        <f>('Rýchlosti 0'!F15)*0.75</f>
        <v>4322.3684210526326</v>
      </c>
      <c r="F5" s="231">
        <f>('Rýchlosti 0'!G15)*0.75</f>
        <v>4322.3684210526326</v>
      </c>
      <c r="G5" s="231">
        <f>('Rýchlosti 0'!H15)*0.75</f>
        <v>4322.3684210526326</v>
      </c>
      <c r="H5" s="231">
        <f>('Rýchlosti 0'!I15)*0.75</f>
        <v>4322.3684210526326</v>
      </c>
      <c r="I5" s="231">
        <f>('Rýchlosti 0'!J15)*0.75</f>
        <v>4322.3684210526326</v>
      </c>
      <c r="J5" s="231">
        <f>('Rýchlosti 0'!K15)*0.75</f>
        <v>4322.3684210526326</v>
      </c>
      <c r="K5" s="231">
        <f>('Rýchlosti 0'!L15)*0.75</f>
        <v>4322.3684210526326</v>
      </c>
      <c r="L5" s="231">
        <f>('Rýchlosti 0'!M15)*0.75</f>
        <v>4322.3684210526326</v>
      </c>
      <c r="M5" s="231">
        <f>('Rýchlosti 0'!N15)*0.75</f>
        <v>4322.3684210526326</v>
      </c>
      <c r="N5" s="231">
        <f>('Rýchlosti 0'!O15)*0.75</f>
        <v>4322.3684210526326</v>
      </c>
      <c r="O5" s="231">
        <f>('Rýchlosti 0'!P15)*0.75</f>
        <v>4322.3684210526326</v>
      </c>
      <c r="P5" s="231">
        <f>('Rýchlosti 0'!Q15)*0.75</f>
        <v>4322.3684210526326</v>
      </c>
      <c r="Q5" s="231">
        <f>('Rýchlosti 0'!R15)*0.75</f>
        <v>4322.3684210526326</v>
      </c>
      <c r="R5" s="231">
        <f>('Rýchlosti 0'!S15)*0.75</f>
        <v>4322.3684210526326</v>
      </c>
      <c r="S5" s="231">
        <f>('Rýchlosti 0'!T15)*0.75</f>
        <v>4322.3684210526326</v>
      </c>
      <c r="T5" s="231">
        <f>('Rýchlosti 0'!U15)*0.75</f>
        <v>4322.3684210526326</v>
      </c>
      <c r="U5" s="231">
        <f>('Rýchlosti 0'!V15)*0.75</f>
        <v>4322.3684210526326</v>
      </c>
      <c r="V5" s="231">
        <f>('Rýchlosti 0'!W15)*0.75</f>
        <v>4322.3684210526326</v>
      </c>
      <c r="W5" s="231">
        <f>('Rýchlosti 0'!X15)*0.75</f>
        <v>4322.3684210526326</v>
      </c>
      <c r="X5" s="231">
        <f>('Rýchlosti 0'!Y15)*0.75</f>
        <v>4322.3684210526326</v>
      </c>
      <c r="Y5" s="231">
        <f>('Rýchlosti 0'!Z15)*0.75</f>
        <v>4322.3684210526326</v>
      </c>
      <c r="Z5" s="231">
        <f>('Rýchlosti 0'!AA15)*0.75</f>
        <v>4322.3684210526326</v>
      </c>
      <c r="AA5" s="231">
        <f>('Rýchlosti 0'!AB15)*0.75</f>
        <v>4322.3684210526326</v>
      </c>
      <c r="AB5" s="231">
        <f>('Rýchlosti 0'!AC15)*0.75</f>
        <v>4322.3684210526326</v>
      </c>
      <c r="AC5" s="231">
        <f>('Rýchlosti 0'!AD15)*0.75</f>
        <v>4322.3684210526326</v>
      </c>
      <c r="AD5" s="231">
        <f>('Rýchlosti 0'!AE15)*0.75</f>
        <v>4322.3684210526326</v>
      </c>
      <c r="AE5" s="231">
        <f>('Rýchlosti 0'!AF15)*0.75</f>
        <v>4322.3684210526326</v>
      </c>
      <c r="AF5" s="231">
        <f>('Rýchlosti 0'!AG15)*0.75</f>
        <v>4322.3684210526326</v>
      </c>
      <c r="AG5" s="231">
        <f>('Rýchlosti 0'!AH15)*0.75</f>
        <v>4322.3684210526326</v>
      </c>
    </row>
    <row r="6" spans="2:33" x14ac:dyDescent="0.2">
      <c r="B6" s="203" t="s">
        <v>367</v>
      </c>
      <c r="C6" s="221">
        <f t="shared" si="1"/>
        <v>43223.684210526335</v>
      </c>
      <c r="D6" s="231">
        <f>('Rýchlosti 0'!E15)*0.25</f>
        <v>1440.7894736842109</v>
      </c>
      <c r="E6" s="231">
        <f>('Rýchlosti 0'!F15)*0.25</f>
        <v>1440.7894736842109</v>
      </c>
      <c r="F6" s="231">
        <f>('Rýchlosti 0'!G15)*0.25</f>
        <v>1440.7894736842109</v>
      </c>
      <c r="G6" s="231">
        <f>('Rýchlosti 0'!H15)*0.25</f>
        <v>1440.7894736842109</v>
      </c>
      <c r="H6" s="231">
        <f>('Rýchlosti 0'!I15)*0.25</f>
        <v>1440.7894736842109</v>
      </c>
      <c r="I6" s="231">
        <f>('Rýchlosti 0'!J15)*0.25</f>
        <v>1440.7894736842109</v>
      </c>
      <c r="J6" s="231">
        <f>('Rýchlosti 0'!K15)*0.25</f>
        <v>1440.7894736842109</v>
      </c>
      <c r="K6" s="231">
        <f>('Rýchlosti 0'!L15)*0.25</f>
        <v>1440.7894736842109</v>
      </c>
      <c r="L6" s="231">
        <f>('Rýchlosti 0'!M15)*0.25</f>
        <v>1440.7894736842109</v>
      </c>
      <c r="M6" s="231">
        <f>('Rýchlosti 0'!N15)*0.25</f>
        <v>1440.7894736842109</v>
      </c>
      <c r="N6" s="231">
        <f>('Rýchlosti 0'!O15)*0.25</f>
        <v>1440.7894736842109</v>
      </c>
      <c r="O6" s="231">
        <f>('Rýchlosti 0'!P15)*0.25</f>
        <v>1440.7894736842109</v>
      </c>
      <c r="P6" s="231">
        <f>('Rýchlosti 0'!Q15)*0.25</f>
        <v>1440.7894736842109</v>
      </c>
      <c r="Q6" s="231">
        <f>('Rýchlosti 0'!R15)*0.25</f>
        <v>1440.7894736842109</v>
      </c>
      <c r="R6" s="231">
        <f>('Rýchlosti 0'!S15)*0.25</f>
        <v>1440.7894736842109</v>
      </c>
      <c r="S6" s="231">
        <f>('Rýchlosti 0'!T15)*0.25</f>
        <v>1440.7894736842109</v>
      </c>
      <c r="T6" s="231">
        <f>('Rýchlosti 0'!U15)*0.25</f>
        <v>1440.7894736842109</v>
      </c>
      <c r="U6" s="231">
        <f>('Rýchlosti 0'!V15)*0.25</f>
        <v>1440.7894736842109</v>
      </c>
      <c r="V6" s="231">
        <f>('Rýchlosti 0'!W15)*0.25</f>
        <v>1440.7894736842109</v>
      </c>
      <c r="W6" s="231">
        <f>('Rýchlosti 0'!X15)*0.25</f>
        <v>1440.7894736842109</v>
      </c>
      <c r="X6" s="231">
        <f>('Rýchlosti 0'!Y15)*0.25</f>
        <v>1440.7894736842109</v>
      </c>
      <c r="Y6" s="231">
        <f>('Rýchlosti 0'!Z15)*0.25</f>
        <v>1440.7894736842109</v>
      </c>
      <c r="Z6" s="231">
        <f>('Rýchlosti 0'!AA15)*0.25</f>
        <v>1440.7894736842109</v>
      </c>
      <c r="AA6" s="231">
        <f>('Rýchlosti 0'!AB15)*0.25</f>
        <v>1440.7894736842109</v>
      </c>
      <c r="AB6" s="231">
        <f>('Rýchlosti 0'!AC15)*0.25</f>
        <v>1440.7894736842109</v>
      </c>
      <c r="AC6" s="231">
        <f>('Rýchlosti 0'!AD15)*0.25</f>
        <v>1440.7894736842109</v>
      </c>
      <c r="AD6" s="231">
        <f>('Rýchlosti 0'!AE15)*0.25</f>
        <v>1440.7894736842109</v>
      </c>
      <c r="AE6" s="231">
        <f>('Rýchlosti 0'!AF15)*0.25</f>
        <v>1440.7894736842109</v>
      </c>
      <c r="AF6" s="231">
        <f>('Rýchlosti 0'!AG15)*0.25</f>
        <v>1440.7894736842109</v>
      </c>
      <c r="AG6" s="231">
        <f>('Rýchlosti 0'!AH15)*0.25</f>
        <v>1440.7894736842109</v>
      </c>
    </row>
    <row r="7" spans="2:33" x14ac:dyDescent="0.2">
      <c r="B7" s="203" t="s">
        <v>238</v>
      </c>
      <c r="C7" s="221">
        <f t="shared" si="1"/>
        <v>0</v>
      </c>
      <c r="D7" s="231">
        <f>'Rýchlosti 0'!E43</f>
        <v>0</v>
      </c>
      <c r="E7" s="231">
        <f>'Rýchlosti 0'!F43</f>
        <v>0</v>
      </c>
      <c r="F7" s="231">
        <f>'Rýchlosti 0'!G43</f>
        <v>0</v>
      </c>
      <c r="G7" s="231">
        <f>'Rýchlosti 0'!H43</f>
        <v>0</v>
      </c>
      <c r="H7" s="231">
        <f>'Rýchlosti 0'!I43</f>
        <v>0</v>
      </c>
      <c r="I7" s="231">
        <f>'Rýchlosti 0'!J43</f>
        <v>0</v>
      </c>
      <c r="J7" s="231">
        <f>'Rýchlosti 0'!K43</f>
        <v>0</v>
      </c>
      <c r="K7" s="231">
        <f>'Rýchlosti 0'!L43</f>
        <v>0</v>
      </c>
      <c r="L7" s="231">
        <f>'Rýchlosti 0'!M43</f>
        <v>0</v>
      </c>
      <c r="M7" s="231">
        <f>'Rýchlosti 0'!N43</f>
        <v>0</v>
      </c>
      <c r="N7" s="231">
        <f>'Rýchlosti 0'!O43</f>
        <v>0</v>
      </c>
      <c r="O7" s="231">
        <f>'Rýchlosti 0'!P43</f>
        <v>0</v>
      </c>
      <c r="P7" s="231">
        <f>'Rýchlosti 0'!Q43</f>
        <v>0</v>
      </c>
      <c r="Q7" s="231">
        <f>'Rýchlosti 0'!R43</f>
        <v>0</v>
      </c>
      <c r="R7" s="231">
        <f>'Rýchlosti 0'!S43</f>
        <v>0</v>
      </c>
      <c r="S7" s="231">
        <f>'Rýchlosti 0'!T43</f>
        <v>0</v>
      </c>
      <c r="T7" s="231">
        <f>'Rýchlosti 0'!U43</f>
        <v>0</v>
      </c>
      <c r="U7" s="231">
        <f>'Rýchlosti 0'!V43</f>
        <v>0</v>
      </c>
      <c r="V7" s="231">
        <f>'Rýchlosti 0'!W43</f>
        <v>0</v>
      </c>
      <c r="W7" s="231">
        <f>'Rýchlosti 0'!X43</f>
        <v>0</v>
      </c>
      <c r="X7" s="231">
        <f>'Rýchlosti 0'!Y43</f>
        <v>0</v>
      </c>
      <c r="Y7" s="231">
        <f>'Rýchlosti 0'!Z43</f>
        <v>0</v>
      </c>
      <c r="Z7" s="231">
        <f>'Rýchlosti 0'!AA43</f>
        <v>0</v>
      </c>
      <c r="AA7" s="231">
        <f>'Rýchlosti 0'!AB43</f>
        <v>0</v>
      </c>
      <c r="AB7" s="231">
        <f>'Rýchlosti 0'!AC43</f>
        <v>0</v>
      </c>
      <c r="AC7" s="231">
        <f>'Rýchlosti 0'!AD43</f>
        <v>0</v>
      </c>
      <c r="AD7" s="231">
        <f>'Rýchlosti 0'!AE43</f>
        <v>0</v>
      </c>
      <c r="AE7" s="231">
        <f>'Rýchlosti 0'!AF43</f>
        <v>0</v>
      </c>
      <c r="AF7" s="231">
        <f>'Rýchlosti 0'!AG43</f>
        <v>0</v>
      </c>
      <c r="AG7" s="231">
        <f>'Rýchlosti 0'!AH43</f>
        <v>0</v>
      </c>
    </row>
    <row r="8" spans="2:33" x14ac:dyDescent="0.2">
      <c r="B8" s="203" t="s">
        <v>239</v>
      </c>
      <c r="C8" s="221">
        <f t="shared" si="1"/>
        <v>0</v>
      </c>
      <c r="D8" s="231">
        <f>'Rýchlosti 0'!E66</f>
        <v>0</v>
      </c>
      <c r="E8" s="231">
        <f>'Rýchlosti 0'!F66</f>
        <v>0</v>
      </c>
      <c r="F8" s="231">
        <f>'Rýchlosti 0'!G66</f>
        <v>0</v>
      </c>
      <c r="G8" s="231">
        <f>'Rýchlosti 0'!H66</f>
        <v>0</v>
      </c>
      <c r="H8" s="231">
        <f>'Rýchlosti 0'!I66</f>
        <v>0</v>
      </c>
      <c r="I8" s="231">
        <f>'Rýchlosti 0'!J66</f>
        <v>0</v>
      </c>
      <c r="J8" s="231">
        <f>'Rýchlosti 0'!K66</f>
        <v>0</v>
      </c>
      <c r="K8" s="231">
        <f>'Rýchlosti 0'!L66</f>
        <v>0</v>
      </c>
      <c r="L8" s="231">
        <f>'Rýchlosti 0'!M66</f>
        <v>0</v>
      </c>
      <c r="M8" s="231">
        <f>'Rýchlosti 0'!N66</f>
        <v>0</v>
      </c>
      <c r="N8" s="231">
        <f>'Rýchlosti 0'!O66</f>
        <v>0</v>
      </c>
      <c r="O8" s="231">
        <f>'Rýchlosti 0'!P66</f>
        <v>0</v>
      </c>
      <c r="P8" s="231">
        <f>'Rýchlosti 0'!Q66</f>
        <v>0</v>
      </c>
      <c r="Q8" s="231">
        <f>'Rýchlosti 0'!R66</f>
        <v>0</v>
      </c>
      <c r="R8" s="231">
        <f>'Rýchlosti 0'!S66</f>
        <v>0</v>
      </c>
      <c r="S8" s="231">
        <f>'Rýchlosti 0'!T66</f>
        <v>0</v>
      </c>
      <c r="T8" s="231">
        <f>'Rýchlosti 0'!U66</f>
        <v>0</v>
      </c>
      <c r="U8" s="231">
        <f>'Rýchlosti 0'!V66</f>
        <v>0</v>
      </c>
      <c r="V8" s="231">
        <f>'Rýchlosti 0'!W66</f>
        <v>0</v>
      </c>
      <c r="W8" s="231">
        <f>'Rýchlosti 0'!X66</f>
        <v>0</v>
      </c>
      <c r="X8" s="231">
        <f>'Rýchlosti 0'!Y66</f>
        <v>0</v>
      </c>
      <c r="Y8" s="231">
        <f>'Rýchlosti 0'!Z66</f>
        <v>0</v>
      </c>
      <c r="Z8" s="231">
        <f>'Rýchlosti 0'!AA66</f>
        <v>0</v>
      </c>
      <c r="AA8" s="231">
        <f>'Rýchlosti 0'!AB66</f>
        <v>0</v>
      </c>
      <c r="AB8" s="231">
        <f>'Rýchlosti 0'!AC66</f>
        <v>0</v>
      </c>
      <c r="AC8" s="231">
        <f>'Rýchlosti 0'!AD66</f>
        <v>0</v>
      </c>
      <c r="AD8" s="231">
        <f>'Rýchlosti 0'!AE66</f>
        <v>0</v>
      </c>
      <c r="AE8" s="231">
        <f>'Rýchlosti 0'!AF66</f>
        <v>0</v>
      </c>
      <c r="AF8" s="231">
        <f>'Rýchlosti 0'!AG66</f>
        <v>0</v>
      </c>
      <c r="AG8" s="231">
        <f>'Rýchlosti 0'!AH66</f>
        <v>0</v>
      </c>
    </row>
    <row r="9" spans="2:33" x14ac:dyDescent="0.2">
      <c r="B9" s="203" t="s">
        <v>240</v>
      </c>
      <c r="C9" s="221">
        <f t="shared" si="1"/>
        <v>0</v>
      </c>
      <c r="D9" s="231">
        <f>'Rýchlosti 0'!E89</f>
        <v>0</v>
      </c>
      <c r="E9" s="231">
        <f>'Rýchlosti 0'!F89</f>
        <v>0</v>
      </c>
      <c r="F9" s="231">
        <f>'Rýchlosti 0'!G89</f>
        <v>0</v>
      </c>
      <c r="G9" s="231">
        <f>'Rýchlosti 0'!H89</f>
        <v>0</v>
      </c>
      <c r="H9" s="231">
        <f>'Rýchlosti 0'!I89</f>
        <v>0</v>
      </c>
      <c r="I9" s="231">
        <f>'Rýchlosti 0'!J89</f>
        <v>0</v>
      </c>
      <c r="J9" s="231">
        <f>'Rýchlosti 0'!K89</f>
        <v>0</v>
      </c>
      <c r="K9" s="231">
        <f>'Rýchlosti 0'!L89</f>
        <v>0</v>
      </c>
      <c r="L9" s="231">
        <f>'Rýchlosti 0'!M89</f>
        <v>0</v>
      </c>
      <c r="M9" s="231">
        <f>'Rýchlosti 0'!N89</f>
        <v>0</v>
      </c>
      <c r="N9" s="231">
        <f>'Rýchlosti 0'!O89</f>
        <v>0</v>
      </c>
      <c r="O9" s="231">
        <f>'Rýchlosti 0'!P89</f>
        <v>0</v>
      </c>
      <c r="P9" s="231">
        <f>'Rýchlosti 0'!Q89</f>
        <v>0</v>
      </c>
      <c r="Q9" s="231">
        <f>'Rýchlosti 0'!R89</f>
        <v>0</v>
      </c>
      <c r="R9" s="231">
        <f>'Rýchlosti 0'!S89</f>
        <v>0</v>
      </c>
      <c r="S9" s="231">
        <f>'Rýchlosti 0'!T89</f>
        <v>0</v>
      </c>
      <c r="T9" s="231">
        <f>'Rýchlosti 0'!U89</f>
        <v>0</v>
      </c>
      <c r="U9" s="231">
        <f>'Rýchlosti 0'!V89</f>
        <v>0</v>
      </c>
      <c r="V9" s="231">
        <f>'Rýchlosti 0'!W89</f>
        <v>0</v>
      </c>
      <c r="W9" s="231">
        <f>'Rýchlosti 0'!X89</f>
        <v>0</v>
      </c>
      <c r="X9" s="231">
        <f>'Rýchlosti 0'!Y89</f>
        <v>0</v>
      </c>
      <c r="Y9" s="231">
        <f>'Rýchlosti 0'!Z89</f>
        <v>0</v>
      </c>
      <c r="Z9" s="231">
        <f>'Rýchlosti 0'!AA89</f>
        <v>0</v>
      </c>
      <c r="AA9" s="231">
        <f>'Rýchlosti 0'!AB89</f>
        <v>0</v>
      </c>
      <c r="AB9" s="231">
        <f>'Rýchlosti 0'!AC89</f>
        <v>0</v>
      </c>
      <c r="AC9" s="231">
        <f>'Rýchlosti 0'!AD89</f>
        <v>0</v>
      </c>
      <c r="AD9" s="231">
        <f>'Rýchlosti 0'!AE89</f>
        <v>0</v>
      </c>
      <c r="AE9" s="231">
        <f>'Rýchlosti 0'!AF89</f>
        <v>0</v>
      </c>
      <c r="AF9" s="231">
        <f>'Rýchlosti 0'!AG89</f>
        <v>0</v>
      </c>
      <c r="AG9" s="231">
        <f>'Rýchlosti 0'!AH89</f>
        <v>0</v>
      </c>
    </row>
    <row r="10" spans="2:33" x14ac:dyDescent="0.2">
      <c r="B10" s="203" t="s">
        <v>241</v>
      </c>
      <c r="C10" s="221">
        <f t="shared" si="1"/>
        <v>0</v>
      </c>
      <c r="D10" s="231">
        <f>'Rýchlosti 0'!E112</f>
        <v>0</v>
      </c>
      <c r="E10" s="231">
        <f>'Rýchlosti 0'!F112</f>
        <v>0</v>
      </c>
      <c r="F10" s="231">
        <f>'Rýchlosti 0'!G112</f>
        <v>0</v>
      </c>
      <c r="G10" s="231">
        <f>'Rýchlosti 0'!H112</f>
        <v>0</v>
      </c>
      <c r="H10" s="231">
        <f>'Rýchlosti 0'!I112</f>
        <v>0</v>
      </c>
      <c r="I10" s="231">
        <f>'Rýchlosti 0'!J112</f>
        <v>0</v>
      </c>
      <c r="J10" s="231">
        <f>'Rýchlosti 0'!K112</f>
        <v>0</v>
      </c>
      <c r="K10" s="231">
        <f>'Rýchlosti 0'!L112</f>
        <v>0</v>
      </c>
      <c r="L10" s="231">
        <f>'Rýchlosti 0'!M112</f>
        <v>0</v>
      </c>
      <c r="M10" s="231">
        <f>'Rýchlosti 0'!N112</f>
        <v>0</v>
      </c>
      <c r="N10" s="231">
        <f>'Rýchlosti 0'!O112</f>
        <v>0</v>
      </c>
      <c r="O10" s="231">
        <f>'Rýchlosti 0'!P112</f>
        <v>0</v>
      </c>
      <c r="P10" s="231">
        <f>'Rýchlosti 0'!Q112</f>
        <v>0</v>
      </c>
      <c r="Q10" s="231">
        <f>'Rýchlosti 0'!R112</f>
        <v>0</v>
      </c>
      <c r="R10" s="231">
        <f>'Rýchlosti 0'!S112</f>
        <v>0</v>
      </c>
      <c r="S10" s="231">
        <f>'Rýchlosti 0'!T112</f>
        <v>0</v>
      </c>
      <c r="T10" s="231">
        <f>'Rýchlosti 0'!U112</f>
        <v>0</v>
      </c>
      <c r="U10" s="231">
        <f>'Rýchlosti 0'!V112</f>
        <v>0</v>
      </c>
      <c r="V10" s="231">
        <f>'Rýchlosti 0'!W112</f>
        <v>0</v>
      </c>
      <c r="W10" s="231">
        <f>'Rýchlosti 0'!X112</f>
        <v>0</v>
      </c>
      <c r="X10" s="231">
        <f>'Rýchlosti 0'!Y112</f>
        <v>0</v>
      </c>
      <c r="Y10" s="231">
        <f>'Rýchlosti 0'!Z112</f>
        <v>0</v>
      </c>
      <c r="Z10" s="231">
        <f>'Rýchlosti 0'!AA112</f>
        <v>0</v>
      </c>
      <c r="AA10" s="231">
        <f>'Rýchlosti 0'!AB112</f>
        <v>0</v>
      </c>
      <c r="AB10" s="231">
        <f>'Rýchlosti 0'!AC112</f>
        <v>0</v>
      </c>
      <c r="AC10" s="231">
        <f>'Rýchlosti 0'!AD112</f>
        <v>0</v>
      </c>
      <c r="AD10" s="231">
        <f>'Rýchlosti 0'!AE112</f>
        <v>0</v>
      </c>
      <c r="AE10" s="231">
        <f>'Rýchlosti 0'!AF112</f>
        <v>0</v>
      </c>
      <c r="AF10" s="231">
        <f>'Rýchlosti 0'!AG112</f>
        <v>0</v>
      </c>
      <c r="AG10" s="231">
        <f>'Rýchlosti 0'!AH112</f>
        <v>0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375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0</v>
      </c>
      <c r="D16" s="231">
        <f>('Rýchlosti 1'!E15)*0.75</f>
        <v>0</v>
      </c>
      <c r="E16" s="231">
        <f>('Rýchlosti 1'!F15)*0.75</f>
        <v>0</v>
      </c>
      <c r="F16" s="231">
        <f>('Rýchlosti 1'!G15)*0.75</f>
        <v>0</v>
      </c>
      <c r="G16" s="231">
        <f>('Rýchlosti 1'!H15)*0.75</f>
        <v>0</v>
      </c>
      <c r="H16" s="231">
        <f>('Rýchlosti 1'!I15)*0.75</f>
        <v>0</v>
      </c>
      <c r="I16" s="231">
        <f>('Rýchlosti 1'!J15)*0.75</f>
        <v>0</v>
      </c>
      <c r="J16" s="231">
        <f>('Rýchlosti 1'!K15)*0.75</f>
        <v>0</v>
      </c>
      <c r="K16" s="231">
        <f>('Rýchlosti 1'!L15)*0.75</f>
        <v>0</v>
      </c>
      <c r="L16" s="231">
        <f>('Rýchlosti 1'!M15)*0.75</f>
        <v>0</v>
      </c>
      <c r="M16" s="231">
        <f>('Rýchlosti 1'!N15)*0.75</f>
        <v>0</v>
      </c>
      <c r="N16" s="231">
        <f>('Rýchlosti 1'!O15)*0.75</f>
        <v>0</v>
      </c>
      <c r="O16" s="231">
        <f>('Rýchlosti 1'!P15)*0.75</f>
        <v>0</v>
      </c>
      <c r="P16" s="231">
        <f>('Rýchlosti 1'!Q15)*0.75</f>
        <v>0</v>
      </c>
      <c r="Q16" s="231">
        <f>('Rýchlosti 1'!R15)*0.75</f>
        <v>0</v>
      </c>
      <c r="R16" s="231">
        <f>('Rýchlosti 1'!S15)*0.75</f>
        <v>0</v>
      </c>
      <c r="S16" s="231">
        <f>('Rýchlosti 1'!T15)*0.75</f>
        <v>0</v>
      </c>
      <c r="T16" s="231">
        <f>('Rýchlosti 1'!U15)*0.75</f>
        <v>0</v>
      </c>
      <c r="U16" s="231">
        <f>('Rýchlosti 1'!V15)*0.75</f>
        <v>0</v>
      </c>
      <c r="V16" s="231">
        <f>('Rýchlosti 1'!W15)*0.75</f>
        <v>0</v>
      </c>
      <c r="W16" s="231">
        <f>('Rýchlosti 1'!X15)*0.75</f>
        <v>0</v>
      </c>
      <c r="X16" s="231">
        <f>('Rýchlosti 1'!Y15)*0.75</f>
        <v>0</v>
      </c>
      <c r="Y16" s="231">
        <f>('Rýchlosti 1'!Z15)*0.75</f>
        <v>0</v>
      </c>
      <c r="Z16" s="231">
        <f>('Rýchlosti 1'!AA15)*0.75</f>
        <v>0</v>
      </c>
      <c r="AA16" s="231">
        <f>('Rýchlosti 1'!AB15)*0.75</f>
        <v>0</v>
      </c>
      <c r="AB16" s="231">
        <f>('Rýchlosti 1'!AC15)*0.75</f>
        <v>0</v>
      </c>
      <c r="AC16" s="231">
        <f>('Rýchlosti 1'!AD15)*0.75</f>
        <v>0</v>
      </c>
      <c r="AD16" s="231">
        <f>('Rýchlosti 1'!AE15)*0.75</f>
        <v>0</v>
      </c>
      <c r="AE16" s="231">
        <f>('Rýchlosti 1'!AF15)*0.75</f>
        <v>0</v>
      </c>
      <c r="AF16" s="231">
        <f>('Rýchlosti 1'!AG15)*0.75</f>
        <v>0</v>
      </c>
      <c r="AG16" s="231">
        <f>('Rýchlosti 1'!AH15)*0.75</f>
        <v>0</v>
      </c>
    </row>
    <row r="17" spans="2:33" x14ac:dyDescent="0.2">
      <c r="B17" s="203" t="s">
        <v>367</v>
      </c>
      <c r="C17" s="221">
        <f t="shared" si="3"/>
        <v>0</v>
      </c>
      <c r="D17" s="231">
        <f>('Rýchlosti 1'!E15)*0.25</f>
        <v>0</v>
      </c>
      <c r="E17" s="231">
        <f>('Rýchlosti 1'!F15)*0.25</f>
        <v>0</v>
      </c>
      <c r="F17" s="231">
        <f>('Rýchlosti 1'!G15)*0.25</f>
        <v>0</v>
      </c>
      <c r="G17" s="231">
        <f>('Rýchlosti 1'!H15)*0.25</f>
        <v>0</v>
      </c>
      <c r="H17" s="231">
        <f>('Rýchlosti 1'!I15)*0.25</f>
        <v>0</v>
      </c>
      <c r="I17" s="231">
        <f>('Rýchlosti 1'!J15)*0.25</f>
        <v>0</v>
      </c>
      <c r="J17" s="231">
        <f>('Rýchlosti 1'!K15)*0.25</f>
        <v>0</v>
      </c>
      <c r="K17" s="231">
        <f>('Rýchlosti 1'!L15)*0.25</f>
        <v>0</v>
      </c>
      <c r="L17" s="231">
        <f>('Rýchlosti 1'!M15)*0.25</f>
        <v>0</v>
      </c>
      <c r="M17" s="231">
        <f>('Rýchlosti 1'!N15)*0.25</f>
        <v>0</v>
      </c>
      <c r="N17" s="231">
        <f>('Rýchlosti 1'!O15)*0.25</f>
        <v>0</v>
      </c>
      <c r="O17" s="231">
        <f>('Rýchlosti 1'!P15)*0.25</f>
        <v>0</v>
      </c>
      <c r="P17" s="231">
        <f>('Rýchlosti 1'!Q15)*0.25</f>
        <v>0</v>
      </c>
      <c r="Q17" s="231">
        <f>('Rýchlosti 1'!R15)*0.25</f>
        <v>0</v>
      </c>
      <c r="R17" s="231">
        <f>('Rýchlosti 1'!S15)*0.25</f>
        <v>0</v>
      </c>
      <c r="S17" s="231">
        <f>('Rýchlosti 1'!T15)*0.25</f>
        <v>0</v>
      </c>
      <c r="T17" s="231">
        <f>('Rýchlosti 1'!U15)*0.25</f>
        <v>0</v>
      </c>
      <c r="U17" s="231">
        <f>('Rýchlosti 1'!V15)*0.25</f>
        <v>0</v>
      </c>
      <c r="V17" s="231">
        <f>('Rýchlosti 1'!W15)*0.25</f>
        <v>0</v>
      </c>
      <c r="W17" s="231">
        <f>('Rýchlosti 1'!X15)*0.25</f>
        <v>0</v>
      </c>
      <c r="X17" s="231">
        <f>('Rýchlosti 1'!Y15)*0.25</f>
        <v>0</v>
      </c>
      <c r="Y17" s="231">
        <f>('Rýchlosti 1'!Z15)*0.25</f>
        <v>0</v>
      </c>
      <c r="Z17" s="231">
        <f>('Rýchlosti 1'!AA15)*0.25</f>
        <v>0</v>
      </c>
      <c r="AA17" s="231">
        <f>('Rýchlosti 1'!AB15)*0.25</f>
        <v>0</v>
      </c>
      <c r="AB17" s="231">
        <f>('Rýchlosti 1'!AC15)*0.25</f>
        <v>0</v>
      </c>
      <c r="AC17" s="231">
        <f>('Rýchlosti 1'!AD15)*0.25</f>
        <v>0</v>
      </c>
      <c r="AD17" s="231">
        <f>('Rýchlosti 1'!AE15)*0.25</f>
        <v>0</v>
      </c>
      <c r="AE17" s="231">
        <f>('Rýchlosti 1'!AF15)*0.25</f>
        <v>0</v>
      </c>
      <c r="AF17" s="231">
        <f>('Rýchlosti 1'!AG15)*0.25</f>
        <v>0</v>
      </c>
      <c r="AG17" s="231">
        <f>('Rýchlosti 1'!AH15)*0.25</f>
        <v>0</v>
      </c>
    </row>
    <row r="18" spans="2:33" x14ac:dyDescent="0.2">
      <c r="B18" s="203" t="s">
        <v>238</v>
      </c>
      <c r="C18" s="221">
        <f t="shared" si="3"/>
        <v>0</v>
      </c>
      <c r="D18" s="231">
        <f>'Rýchlosti 1'!E43</f>
        <v>0</v>
      </c>
      <c r="E18" s="231">
        <f>'Rýchlosti 1'!F43</f>
        <v>0</v>
      </c>
      <c r="F18" s="231">
        <f>'Rýchlosti 1'!G43</f>
        <v>0</v>
      </c>
      <c r="G18" s="231">
        <f>'Rýchlosti 1'!H43</f>
        <v>0</v>
      </c>
      <c r="H18" s="231">
        <f>'Rýchlosti 1'!I43</f>
        <v>0</v>
      </c>
      <c r="I18" s="231">
        <f>'Rýchlosti 1'!J43</f>
        <v>0</v>
      </c>
      <c r="J18" s="231">
        <f>'Rýchlosti 1'!K43</f>
        <v>0</v>
      </c>
      <c r="K18" s="231">
        <f>'Rýchlosti 1'!L43</f>
        <v>0</v>
      </c>
      <c r="L18" s="231">
        <f>'Rýchlosti 1'!M43</f>
        <v>0</v>
      </c>
      <c r="M18" s="231">
        <f>'Rýchlosti 1'!N43</f>
        <v>0</v>
      </c>
      <c r="N18" s="231">
        <f>'Rýchlosti 1'!O43</f>
        <v>0</v>
      </c>
      <c r="O18" s="231">
        <f>'Rýchlosti 1'!P43</f>
        <v>0</v>
      </c>
      <c r="P18" s="231">
        <f>'Rýchlosti 1'!Q43</f>
        <v>0</v>
      </c>
      <c r="Q18" s="231">
        <f>'Rýchlosti 1'!R43</f>
        <v>0</v>
      </c>
      <c r="R18" s="231">
        <f>'Rýchlosti 1'!S43</f>
        <v>0</v>
      </c>
      <c r="S18" s="231">
        <f>'Rýchlosti 1'!T43</f>
        <v>0</v>
      </c>
      <c r="T18" s="231">
        <f>'Rýchlosti 1'!U43</f>
        <v>0</v>
      </c>
      <c r="U18" s="231">
        <f>'Rýchlosti 1'!V43</f>
        <v>0</v>
      </c>
      <c r="V18" s="231">
        <f>'Rýchlosti 1'!W43</f>
        <v>0</v>
      </c>
      <c r="W18" s="231">
        <f>'Rýchlosti 1'!X43</f>
        <v>0</v>
      </c>
      <c r="X18" s="231">
        <f>'Rýchlosti 1'!Y43</f>
        <v>0</v>
      </c>
      <c r="Y18" s="231">
        <f>'Rýchlosti 1'!Z43</f>
        <v>0</v>
      </c>
      <c r="Z18" s="231">
        <f>'Rýchlosti 1'!AA43</f>
        <v>0</v>
      </c>
      <c r="AA18" s="231">
        <f>'Rýchlosti 1'!AB43</f>
        <v>0</v>
      </c>
      <c r="AB18" s="231">
        <f>'Rýchlosti 1'!AC43</f>
        <v>0</v>
      </c>
      <c r="AC18" s="231">
        <f>'Rýchlosti 1'!AD43</f>
        <v>0</v>
      </c>
      <c r="AD18" s="231">
        <f>'Rýchlosti 1'!AE43</f>
        <v>0</v>
      </c>
      <c r="AE18" s="231">
        <f>'Rýchlosti 1'!AF43</f>
        <v>0</v>
      </c>
      <c r="AF18" s="231">
        <f>'Rýchlosti 1'!AG43</f>
        <v>0</v>
      </c>
      <c r="AG18" s="231">
        <f>'Rýchlosti 1'!AH43</f>
        <v>0</v>
      </c>
    </row>
    <row r="19" spans="2:33" x14ac:dyDescent="0.2">
      <c r="B19" s="203" t="s">
        <v>239</v>
      </c>
      <c r="C19" s="221">
        <f t="shared" si="3"/>
        <v>0</v>
      </c>
      <c r="D19" s="231">
        <f>'Rýchlosti 1'!E66</f>
        <v>0</v>
      </c>
      <c r="E19" s="231">
        <f>'Rýchlosti 1'!F66</f>
        <v>0</v>
      </c>
      <c r="F19" s="231">
        <f>'Rýchlosti 1'!G66</f>
        <v>0</v>
      </c>
      <c r="G19" s="231">
        <f>'Rýchlosti 1'!H66</f>
        <v>0</v>
      </c>
      <c r="H19" s="231">
        <f>'Rýchlosti 1'!I66</f>
        <v>0</v>
      </c>
      <c r="I19" s="231">
        <f>'Rýchlosti 1'!J66</f>
        <v>0</v>
      </c>
      <c r="J19" s="231">
        <f>'Rýchlosti 1'!K66</f>
        <v>0</v>
      </c>
      <c r="K19" s="231">
        <f>'Rýchlosti 1'!L66</f>
        <v>0</v>
      </c>
      <c r="L19" s="231">
        <f>'Rýchlosti 1'!M66</f>
        <v>0</v>
      </c>
      <c r="M19" s="231">
        <f>'Rýchlosti 1'!N66</f>
        <v>0</v>
      </c>
      <c r="N19" s="231">
        <f>'Rýchlosti 1'!O66</f>
        <v>0</v>
      </c>
      <c r="O19" s="231">
        <f>'Rýchlosti 1'!P66</f>
        <v>0</v>
      </c>
      <c r="P19" s="231">
        <f>'Rýchlosti 1'!Q66</f>
        <v>0</v>
      </c>
      <c r="Q19" s="231">
        <f>'Rýchlosti 1'!R66</f>
        <v>0</v>
      </c>
      <c r="R19" s="231">
        <f>'Rýchlosti 1'!S66</f>
        <v>0</v>
      </c>
      <c r="S19" s="231">
        <f>'Rýchlosti 1'!T66</f>
        <v>0</v>
      </c>
      <c r="T19" s="231">
        <f>'Rýchlosti 1'!U66</f>
        <v>0</v>
      </c>
      <c r="U19" s="231">
        <f>'Rýchlosti 1'!V66</f>
        <v>0</v>
      </c>
      <c r="V19" s="231">
        <f>'Rýchlosti 1'!W66</f>
        <v>0</v>
      </c>
      <c r="W19" s="231">
        <f>'Rýchlosti 1'!X66</f>
        <v>0</v>
      </c>
      <c r="X19" s="231">
        <f>'Rýchlosti 1'!Y66</f>
        <v>0</v>
      </c>
      <c r="Y19" s="231">
        <f>'Rýchlosti 1'!Z66</f>
        <v>0</v>
      </c>
      <c r="Z19" s="231">
        <f>'Rýchlosti 1'!AA66</f>
        <v>0</v>
      </c>
      <c r="AA19" s="231">
        <f>'Rýchlosti 1'!AB66</f>
        <v>0</v>
      </c>
      <c r="AB19" s="231">
        <f>'Rýchlosti 1'!AC66</f>
        <v>0</v>
      </c>
      <c r="AC19" s="231">
        <f>'Rýchlosti 1'!AD66</f>
        <v>0</v>
      </c>
      <c r="AD19" s="231">
        <f>'Rýchlosti 1'!AE66</f>
        <v>0</v>
      </c>
      <c r="AE19" s="231">
        <f>'Rýchlosti 1'!AF66</f>
        <v>0</v>
      </c>
      <c r="AF19" s="231">
        <f>'Rýchlosti 1'!AG66</f>
        <v>0</v>
      </c>
      <c r="AG19" s="231">
        <f>'Rýchlosti 1'!AH66</f>
        <v>0</v>
      </c>
    </row>
    <row r="20" spans="2:33" x14ac:dyDescent="0.2">
      <c r="B20" s="203" t="s">
        <v>240</v>
      </c>
      <c r="C20" s="221">
        <f t="shared" si="3"/>
        <v>0</v>
      </c>
      <c r="D20" s="231">
        <f>'Rýchlosti 1'!E89</f>
        <v>0</v>
      </c>
      <c r="E20" s="231">
        <f>'Rýchlosti 1'!F89</f>
        <v>0</v>
      </c>
      <c r="F20" s="231">
        <f>'Rýchlosti 1'!G89</f>
        <v>0</v>
      </c>
      <c r="G20" s="231">
        <f>'Rýchlosti 1'!H89</f>
        <v>0</v>
      </c>
      <c r="H20" s="231">
        <f>'Rýchlosti 1'!I89</f>
        <v>0</v>
      </c>
      <c r="I20" s="231">
        <f>'Rýchlosti 1'!J89</f>
        <v>0</v>
      </c>
      <c r="J20" s="231">
        <f>'Rýchlosti 1'!K89</f>
        <v>0</v>
      </c>
      <c r="K20" s="231">
        <f>'Rýchlosti 1'!L89</f>
        <v>0</v>
      </c>
      <c r="L20" s="231">
        <f>'Rýchlosti 1'!M89</f>
        <v>0</v>
      </c>
      <c r="M20" s="231">
        <f>'Rýchlosti 1'!N89</f>
        <v>0</v>
      </c>
      <c r="N20" s="231">
        <f>'Rýchlosti 1'!O89</f>
        <v>0</v>
      </c>
      <c r="O20" s="231">
        <f>'Rýchlosti 1'!P89</f>
        <v>0</v>
      </c>
      <c r="P20" s="231">
        <f>'Rýchlosti 1'!Q89</f>
        <v>0</v>
      </c>
      <c r="Q20" s="231">
        <f>'Rýchlosti 1'!R89</f>
        <v>0</v>
      </c>
      <c r="R20" s="231">
        <f>'Rýchlosti 1'!S89</f>
        <v>0</v>
      </c>
      <c r="S20" s="231">
        <f>'Rýchlosti 1'!T89</f>
        <v>0</v>
      </c>
      <c r="T20" s="231">
        <f>'Rýchlosti 1'!U89</f>
        <v>0</v>
      </c>
      <c r="U20" s="231">
        <f>'Rýchlosti 1'!V89</f>
        <v>0</v>
      </c>
      <c r="V20" s="231">
        <f>'Rýchlosti 1'!W89</f>
        <v>0</v>
      </c>
      <c r="W20" s="231">
        <f>'Rýchlosti 1'!X89</f>
        <v>0</v>
      </c>
      <c r="X20" s="231">
        <f>'Rýchlosti 1'!Y89</f>
        <v>0</v>
      </c>
      <c r="Y20" s="231">
        <f>'Rýchlosti 1'!Z89</f>
        <v>0</v>
      </c>
      <c r="Z20" s="231">
        <f>'Rýchlosti 1'!AA89</f>
        <v>0</v>
      </c>
      <c r="AA20" s="231">
        <f>'Rýchlosti 1'!AB89</f>
        <v>0</v>
      </c>
      <c r="AB20" s="231">
        <f>'Rýchlosti 1'!AC89</f>
        <v>0</v>
      </c>
      <c r="AC20" s="231">
        <f>'Rýchlosti 1'!AD89</f>
        <v>0</v>
      </c>
      <c r="AD20" s="231">
        <f>'Rýchlosti 1'!AE89</f>
        <v>0</v>
      </c>
      <c r="AE20" s="231">
        <f>'Rýchlosti 1'!AF89</f>
        <v>0</v>
      </c>
      <c r="AF20" s="231">
        <f>'Rýchlosti 1'!AG89</f>
        <v>0</v>
      </c>
      <c r="AG20" s="231">
        <f>'Rýchlosti 1'!AH89</f>
        <v>0</v>
      </c>
    </row>
    <row r="21" spans="2:33" x14ac:dyDescent="0.2">
      <c r="B21" s="203" t="s">
        <v>241</v>
      </c>
      <c r="C21" s="221">
        <f t="shared" si="3"/>
        <v>0</v>
      </c>
      <c r="D21" s="231">
        <f>'Rýchlosti 1'!E112</f>
        <v>0</v>
      </c>
      <c r="E21" s="231">
        <f>'Rýchlosti 1'!F112</f>
        <v>0</v>
      </c>
      <c r="F21" s="231">
        <f>'Rýchlosti 1'!G112</f>
        <v>0</v>
      </c>
      <c r="G21" s="231">
        <f>'Rýchlosti 1'!H112</f>
        <v>0</v>
      </c>
      <c r="H21" s="231">
        <f>'Rýchlosti 1'!I112</f>
        <v>0</v>
      </c>
      <c r="I21" s="231">
        <f>'Rýchlosti 1'!J112</f>
        <v>0</v>
      </c>
      <c r="J21" s="231">
        <f>'Rýchlosti 1'!K112</f>
        <v>0</v>
      </c>
      <c r="K21" s="231">
        <f>'Rýchlosti 1'!L112</f>
        <v>0</v>
      </c>
      <c r="L21" s="231">
        <f>'Rýchlosti 1'!M112</f>
        <v>0</v>
      </c>
      <c r="M21" s="231">
        <f>'Rýchlosti 1'!N112</f>
        <v>0</v>
      </c>
      <c r="N21" s="231">
        <f>'Rýchlosti 1'!O112</f>
        <v>0</v>
      </c>
      <c r="O21" s="231">
        <f>'Rýchlosti 1'!P112</f>
        <v>0</v>
      </c>
      <c r="P21" s="231">
        <f>'Rýchlosti 1'!Q112</f>
        <v>0</v>
      </c>
      <c r="Q21" s="231">
        <f>'Rýchlosti 1'!R112</f>
        <v>0</v>
      </c>
      <c r="R21" s="231">
        <f>'Rýchlosti 1'!S112</f>
        <v>0</v>
      </c>
      <c r="S21" s="231">
        <f>'Rýchlosti 1'!T112</f>
        <v>0</v>
      </c>
      <c r="T21" s="231">
        <f>'Rýchlosti 1'!U112</f>
        <v>0</v>
      </c>
      <c r="U21" s="231">
        <f>'Rýchlosti 1'!V112</f>
        <v>0</v>
      </c>
      <c r="V21" s="231">
        <f>'Rýchlosti 1'!W112</f>
        <v>0</v>
      </c>
      <c r="W21" s="231">
        <f>'Rýchlosti 1'!X112</f>
        <v>0</v>
      </c>
      <c r="X21" s="231">
        <f>'Rýchlosti 1'!Y112</f>
        <v>0</v>
      </c>
      <c r="Y21" s="231">
        <f>'Rýchlosti 1'!Z112</f>
        <v>0</v>
      </c>
      <c r="Z21" s="231">
        <f>'Rýchlosti 1'!AA112</f>
        <v>0</v>
      </c>
      <c r="AA21" s="231">
        <f>'Rýchlosti 1'!AB112</f>
        <v>0</v>
      </c>
      <c r="AB21" s="231">
        <f>'Rýchlosti 1'!AC112</f>
        <v>0</v>
      </c>
      <c r="AC21" s="231">
        <f>'Rýchlosti 1'!AD112</f>
        <v>0</v>
      </c>
      <c r="AD21" s="231">
        <f>'Rýchlosti 1'!AE112</f>
        <v>0</v>
      </c>
      <c r="AE21" s="231">
        <f>'Rýchlosti 1'!AF112</f>
        <v>0</v>
      </c>
      <c r="AF21" s="231">
        <f>'Rýchlosti 1'!AG112</f>
        <v>0</v>
      </c>
      <c r="AG21" s="231">
        <f>'Rýchlosti 1'!AH112</f>
        <v>0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375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2" si="5">SUM(D27:AG27)</f>
        <v>129671.05263157889</v>
      </c>
      <c r="D27" s="224">
        <f t="shared" ref="D27:D32" si="6">D5-D16</f>
        <v>4322.3684210526326</v>
      </c>
      <c r="E27" s="224">
        <f t="shared" ref="E27:AG32" si="7">E5-E16</f>
        <v>4322.3684210526326</v>
      </c>
      <c r="F27" s="224">
        <f t="shared" si="7"/>
        <v>4322.3684210526326</v>
      </c>
      <c r="G27" s="224">
        <f t="shared" si="7"/>
        <v>4322.3684210526326</v>
      </c>
      <c r="H27" s="224">
        <f t="shared" si="7"/>
        <v>4322.3684210526326</v>
      </c>
      <c r="I27" s="224">
        <f t="shared" si="7"/>
        <v>4322.3684210526326</v>
      </c>
      <c r="J27" s="224">
        <f t="shared" si="7"/>
        <v>4322.3684210526326</v>
      </c>
      <c r="K27" s="224">
        <f t="shared" si="7"/>
        <v>4322.3684210526326</v>
      </c>
      <c r="L27" s="224">
        <f t="shared" si="7"/>
        <v>4322.3684210526326</v>
      </c>
      <c r="M27" s="224">
        <f t="shared" si="7"/>
        <v>4322.3684210526326</v>
      </c>
      <c r="N27" s="224">
        <f t="shared" si="7"/>
        <v>4322.3684210526326</v>
      </c>
      <c r="O27" s="224">
        <f t="shared" si="7"/>
        <v>4322.3684210526326</v>
      </c>
      <c r="P27" s="224">
        <f t="shared" si="7"/>
        <v>4322.3684210526326</v>
      </c>
      <c r="Q27" s="224">
        <f t="shared" si="7"/>
        <v>4322.3684210526326</v>
      </c>
      <c r="R27" s="224">
        <f t="shared" si="7"/>
        <v>4322.3684210526326</v>
      </c>
      <c r="S27" s="224">
        <f t="shared" si="7"/>
        <v>4322.3684210526326</v>
      </c>
      <c r="T27" s="224">
        <f t="shared" si="7"/>
        <v>4322.3684210526326</v>
      </c>
      <c r="U27" s="224">
        <f t="shared" si="7"/>
        <v>4322.3684210526326</v>
      </c>
      <c r="V27" s="224">
        <f t="shared" si="7"/>
        <v>4322.3684210526326</v>
      </c>
      <c r="W27" s="224">
        <f t="shared" si="7"/>
        <v>4322.3684210526326</v>
      </c>
      <c r="X27" s="224">
        <f t="shared" si="7"/>
        <v>4322.3684210526326</v>
      </c>
      <c r="Y27" s="224">
        <f t="shared" si="7"/>
        <v>4322.3684210526326</v>
      </c>
      <c r="Z27" s="224">
        <f t="shared" si="7"/>
        <v>4322.3684210526326</v>
      </c>
      <c r="AA27" s="224">
        <f t="shared" si="7"/>
        <v>4322.3684210526326</v>
      </c>
      <c r="AB27" s="224">
        <f t="shared" si="7"/>
        <v>4322.3684210526326</v>
      </c>
      <c r="AC27" s="224">
        <f t="shared" si="7"/>
        <v>4322.3684210526326</v>
      </c>
      <c r="AD27" s="224">
        <f t="shared" si="7"/>
        <v>4322.3684210526326</v>
      </c>
      <c r="AE27" s="224">
        <f t="shared" si="7"/>
        <v>4322.3684210526326</v>
      </c>
      <c r="AF27" s="224">
        <f t="shared" si="7"/>
        <v>4322.3684210526326</v>
      </c>
      <c r="AG27" s="224">
        <f t="shared" si="7"/>
        <v>4322.3684210526326</v>
      </c>
    </row>
    <row r="28" spans="2:33" x14ac:dyDescent="0.2">
      <c r="B28" s="203" t="s">
        <v>367</v>
      </c>
      <c r="C28" s="221">
        <f t="shared" si="5"/>
        <v>43223.684210526335</v>
      </c>
      <c r="D28" s="224">
        <f t="shared" si="6"/>
        <v>1440.7894736842109</v>
      </c>
      <c r="E28" s="224">
        <f t="shared" si="7"/>
        <v>1440.7894736842109</v>
      </c>
      <c r="F28" s="224">
        <f t="shared" si="7"/>
        <v>1440.7894736842109</v>
      </c>
      <c r="G28" s="224">
        <f t="shared" si="7"/>
        <v>1440.7894736842109</v>
      </c>
      <c r="H28" s="224">
        <f t="shared" si="7"/>
        <v>1440.7894736842109</v>
      </c>
      <c r="I28" s="224">
        <f t="shared" si="7"/>
        <v>1440.7894736842109</v>
      </c>
      <c r="J28" s="224">
        <f t="shared" si="7"/>
        <v>1440.7894736842109</v>
      </c>
      <c r="K28" s="224">
        <f t="shared" si="7"/>
        <v>1440.7894736842109</v>
      </c>
      <c r="L28" s="224">
        <f t="shared" si="7"/>
        <v>1440.7894736842109</v>
      </c>
      <c r="M28" s="224">
        <f t="shared" si="7"/>
        <v>1440.7894736842109</v>
      </c>
      <c r="N28" s="224">
        <f t="shared" si="7"/>
        <v>1440.7894736842109</v>
      </c>
      <c r="O28" s="224">
        <f t="shared" si="7"/>
        <v>1440.7894736842109</v>
      </c>
      <c r="P28" s="224">
        <f t="shared" si="7"/>
        <v>1440.7894736842109</v>
      </c>
      <c r="Q28" s="224">
        <f t="shared" si="7"/>
        <v>1440.7894736842109</v>
      </c>
      <c r="R28" s="224">
        <f t="shared" si="7"/>
        <v>1440.7894736842109</v>
      </c>
      <c r="S28" s="224">
        <f t="shared" si="7"/>
        <v>1440.7894736842109</v>
      </c>
      <c r="T28" s="224">
        <f t="shared" si="7"/>
        <v>1440.7894736842109</v>
      </c>
      <c r="U28" s="224">
        <f t="shared" si="7"/>
        <v>1440.7894736842109</v>
      </c>
      <c r="V28" s="224">
        <f t="shared" si="7"/>
        <v>1440.7894736842109</v>
      </c>
      <c r="W28" s="224">
        <f t="shared" si="7"/>
        <v>1440.7894736842109</v>
      </c>
      <c r="X28" s="224">
        <f t="shared" si="7"/>
        <v>1440.7894736842109</v>
      </c>
      <c r="Y28" s="224">
        <f t="shared" si="7"/>
        <v>1440.7894736842109</v>
      </c>
      <c r="Z28" s="224">
        <f t="shared" si="7"/>
        <v>1440.7894736842109</v>
      </c>
      <c r="AA28" s="224">
        <f t="shared" si="7"/>
        <v>1440.7894736842109</v>
      </c>
      <c r="AB28" s="224">
        <f t="shared" si="7"/>
        <v>1440.7894736842109</v>
      </c>
      <c r="AC28" s="224">
        <f t="shared" si="7"/>
        <v>1440.7894736842109</v>
      </c>
      <c r="AD28" s="224">
        <f t="shared" si="7"/>
        <v>1440.7894736842109</v>
      </c>
      <c r="AE28" s="224">
        <f t="shared" si="7"/>
        <v>1440.7894736842109</v>
      </c>
      <c r="AF28" s="224">
        <f t="shared" si="7"/>
        <v>1440.7894736842109</v>
      </c>
      <c r="AG28" s="224">
        <f t="shared" si="7"/>
        <v>1440.7894736842109</v>
      </c>
    </row>
    <row r="29" spans="2:33" x14ac:dyDescent="0.2">
      <c r="B29" s="203" t="s">
        <v>238</v>
      </c>
      <c r="C29" s="221">
        <f t="shared" si="5"/>
        <v>0</v>
      </c>
      <c r="D29" s="224">
        <f t="shared" si="6"/>
        <v>0</v>
      </c>
      <c r="E29" s="224">
        <f t="shared" si="7"/>
        <v>0</v>
      </c>
      <c r="F29" s="224">
        <f t="shared" si="7"/>
        <v>0</v>
      </c>
      <c r="G29" s="224">
        <f t="shared" si="7"/>
        <v>0</v>
      </c>
      <c r="H29" s="224">
        <f t="shared" si="7"/>
        <v>0</v>
      </c>
      <c r="I29" s="224">
        <f t="shared" si="7"/>
        <v>0</v>
      </c>
      <c r="J29" s="224">
        <f t="shared" si="7"/>
        <v>0</v>
      </c>
      <c r="K29" s="224">
        <f t="shared" si="7"/>
        <v>0</v>
      </c>
      <c r="L29" s="224">
        <f t="shared" si="7"/>
        <v>0</v>
      </c>
      <c r="M29" s="224">
        <f t="shared" si="7"/>
        <v>0</v>
      </c>
      <c r="N29" s="224">
        <f t="shared" si="7"/>
        <v>0</v>
      </c>
      <c r="O29" s="224">
        <f t="shared" si="7"/>
        <v>0</v>
      </c>
      <c r="P29" s="224">
        <f t="shared" si="7"/>
        <v>0</v>
      </c>
      <c r="Q29" s="224">
        <f t="shared" si="7"/>
        <v>0</v>
      </c>
      <c r="R29" s="224">
        <f t="shared" si="7"/>
        <v>0</v>
      </c>
      <c r="S29" s="224">
        <f t="shared" si="7"/>
        <v>0</v>
      </c>
      <c r="T29" s="224">
        <f t="shared" si="7"/>
        <v>0</v>
      </c>
      <c r="U29" s="224">
        <f t="shared" si="7"/>
        <v>0</v>
      </c>
      <c r="V29" s="224">
        <f t="shared" si="7"/>
        <v>0</v>
      </c>
      <c r="W29" s="224">
        <f t="shared" si="7"/>
        <v>0</v>
      </c>
      <c r="X29" s="224">
        <f t="shared" si="7"/>
        <v>0</v>
      </c>
      <c r="Y29" s="224">
        <f t="shared" si="7"/>
        <v>0</v>
      </c>
      <c r="Z29" s="224">
        <f t="shared" si="7"/>
        <v>0</v>
      </c>
      <c r="AA29" s="224">
        <f t="shared" si="7"/>
        <v>0</v>
      </c>
      <c r="AB29" s="224">
        <f t="shared" si="7"/>
        <v>0</v>
      </c>
      <c r="AC29" s="224">
        <f t="shared" si="7"/>
        <v>0</v>
      </c>
      <c r="AD29" s="224">
        <f t="shared" si="7"/>
        <v>0</v>
      </c>
      <c r="AE29" s="224">
        <f t="shared" si="7"/>
        <v>0</v>
      </c>
      <c r="AF29" s="224">
        <f t="shared" si="7"/>
        <v>0</v>
      </c>
      <c r="AG29" s="224">
        <f t="shared" si="7"/>
        <v>0</v>
      </c>
    </row>
    <row r="30" spans="2:33" x14ac:dyDescent="0.2">
      <c r="B30" s="203" t="s">
        <v>239</v>
      </c>
      <c r="C30" s="221">
        <f t="shared" si="5"/>
        <v>0</v>
      </c>
      <c r="D30" s="224">
        <f t="shared" si="6"/>
        <v>0</v>
      </c>
      <c r="E30" s="224">
        <f t="shared" si="7"/>
        <v>0</v>
      </c>
      <c r="F30" s="224">
        <f t="shared" si="7"/>
        <v>0</v>
      </c>
      <c r="G30" s="224">
        <f t="shared" si="7"/>
        <v>0</v>
      </c>
      <c r="H30" s="224">
        <f t="shared" si="7"/>
        <v>0</v>
      </c>
      <c r="I30" s="224">
        <f t="shared" si="7"/>
        <v>0</v>
      </c>
      <c r="J30" s="224">
        <f t="shared" si="7"/>
        <v>0</v>
      </c>
      <c r="K30" s="224">
        <f t="shared" si="7"/>
        <v>0</v>
      </c>
      <c r="L30" s="224">
        <f t="shared" si="7"/>
        <v>0</v>
      </c>
      <c r="M30" s="224">
        <f t="shared" si="7"/>
        <v>0</v>
      </c>
      <c r="N30" s="224">
        <f t="shared" si="7"/>
        <v>0</v>
      </c>
      <c r="O30" s="224">
        <f t="shared" si="7"/>
        <v>0</v>
      </c>
      <c r="P30" s="224">
        <f t="shared" si="7"/>
        <v>0</v>
      </c>
      <c r="Q30" s="224">
        <f t="shared" si="7"/>
        <v>0</v>
      </c>
      <c r="R30" s="224">
        <f t="shared" si="7"/>
        <v>0</v>
      </c>
      <c r="S30" s="224">
        <f t="shared" si="7"/>
        <v>0</v>
      </c>
      <c r="T30" s="224">
        <f t="shared" si="7"/>
        <v>0</v>
      </c>
      <c r="U30" s="224">
        <f t="shared" si="7"/>
        <v>0</v>
      </c>
      <c r="V30" s="224">
        <f t="shared" si="7"/>
        <v>0</v>
      </c>
      <c r="W30" s="224">
        <f t="shared" si="7"/>
        <v>0</v>
      </c>
      <c r="X30" s="224">
        <f t="shared" si="7"/>
        <v>0</v>
      </c>
      <c r="Y30" s="224">
        <f t="shared" si="7"/>
        <v>0</v>
      </c>
      <c r="Z30" s="224">
        <f t="shared" si="7"/>
        <v>0</v>
      </c>
      <c r="AA30" s="224">
        <f t="shared" si="7"/>
        <v>0</v>
      </c>
      <c r="AB30" s="224">
        <f t="shared" si="7"/>
        <v>0</v>
      </c>
      <c r="AC30" s="224">
        <f t="shared" si="7"/>
        <v>0</v>
      </c>
      <c r="AD30" s="224">
        <f t="shared" si="7"/>
        <v>0</v>
      </c>
      <c r="AE30" s="224">
        <f t="shared" si="7"/>
        <v>0</v>
      </c>
      <c r="AF30" s="224">
        <f t="shared" si="7"/>
        <v>0</v>
      </c>
      <c r="AG30" s="224">
        <f t="shared" si="7"/>
        <v>0</v>
      </c>
    </row>
    <row r="31" spans="2:33" x14ac:dyDescent="0.2">
      <c r="B31" s="203" t="s">
        <v>240</v>
      </c>
      <c r="C31" s="221">
        <f t="shared" si="5"/>
        <v>0</v>
      </c>
      <c r="D31" s="224">
        <f t="shared" si="6"/>
        <v>0</v>
      </c>
      <c r="E31" s="224">
        <f t="shared" si="7"/>
        <v>0</v>
      </c>
      <c r="F31" s="224">
        <f t="shared" si="7"/>
        <v>0</v>
      </c>
      <c r="G31" s="224">
        <f t="shared" si="7"/>
        <v>0</v>
      </c>
      <c r="H31" s="224">
        <f t="shared" si="7"/>
        <v>0</v>
      </c>
      <c r="I31" s="224">
        <f t="shared" si="7"/>
        <v>0</v>
      </c>
      <c r="J31" s="224">
        <f t="shared" si="7"/>
        <v>0</v>
      </c>
      <c r="K31" s="224">
        <f t="shared" si="7"/>
        <v>0</v>
      </c>
      <c r="L31" s="224">
        <f t="shared" si="7"/>
        <v>0</v>
      </c>
      <c r="M31" s="224">
        <f t="shared" si="7"/>
        <v>0</v>
      </c>
      <c r="N31" s="224">
        <f t="shared" si="7"/>
        <v>0</v>
      </c>
      <c r="O31" s="224">
        <f t="shared" si="7"/>
        <v>0</v>
      </c>
      <c r="P31" s="224">
        <f t="shared" si="7"/>
        <v>0</v>
      </c>
      <c r="Q31" s="224">
        <f t="shared" si="7"/>
        <v>0</v>
      </c>
      <c r="R31" s="224">
        <f t="shared" si="7"/>
        <v>0</v>
      </c>
      <c r="S31" s="224">
        <f t="shared" si="7"/>
        <v>0</v>
      </c>
      <c r="T31" s="224">
        <f t="shared" si="7"/>
        <v>0</v>
      </c>
      <c r="U31" s="224">
        <f t="shared" si="7"/>
        <v>0</v>
      </c>
      <c r="V31" s="224">
        <f t="shared" si="7"/>
        <v>0</v>
      </c>
      <c r="W31" s="224">
        <f t="shared" si="7"/>
        <v>0</v>
      </c>
      <c r="X31" s="224">
        <f t="shared" si="7"/>
        <v>0</v>
      </c>
      <c r="Y31" s="224">
        <f t="shared" si="7"/>
        <v>0</v>
      </c>
      <c r="Z31" s="224">
        <f t="shared" si="7"/>
        <v>0</v>
      </c>
      <c r="AA31" s="224">
        <f t="shared" si="7"/>
        <v>0</v>
      </c>
      <c r="AB31" s="224">
        <f t="shared" si="7"/>
        <v>0</v>
      </c>
      <c r="AC31" s="224">
        <f t="shared" si="7"/>
        <v>0</v>
      </c>
      <c r="AD31" s="224">
        <f t="shared" si="7"/>
        <v>0</v>
      </c>
      <c r="AE31" s="224">
        <f t="shared" si="7"/>
        <v>0</v>
      </c>
      <c r="AF31" s="224">
        <f t="shared" si="7"/>
        <v>0</v>
      </c>
      <c r="AG31" s="224">
        <f t="shared" si="7"/>
        <v>0</v>
      </c>
    </row>
    <row r="32" spans="2:33" x14ac:dyDescent="0.2">
      <c r="B32" s="203" t="s">
        <v>241</v>
      </c>
      <c r="C32" s="221">
        <f t="shared" si="5"/>
        <v>0</v>
      </c>
      <c r="D32" s="224">
        <f t="shared" si="6"/>
        <v>0</v>
      </c>
      <c r="E32" s="224">
        <f t="shared" si="7"/>
        <v>0</v>
      </c>
      <c r="F32" s="224">
        <f t="shared" si="7"/>
        <v>0</v>
      </c>
      <c r="G32" s="224">
        <f t="shared" si="7"/>
        <v>0</v>
      </c>
      <c r="H32" s="224">
        <f t="shared" si="7"/>
        <v>0</v>
      </c>
      <c r="I32" s="224">
        <f t="shared" si="7"/>
        <v>0</v>
      </c>
      <c r="J32" s="224">
        <f t="shared" si="7"/>
        <v>0</v>
      </c>
      <c r="K32" s="224">
        <f t="shared" si="7"/>
        <v>0</v>
      </c>
      <c r="L32" s="224">
        <f t="shared" si="7"/>
        <v>0</v>
      </c>
      <c r="M32" s="224">
        <f t="shared" si="7"/>
        <v>0</v>
      </c>
      <c r="N32" s="224">
        <f t="shared" si="7"/>
        <v>0</v>
      </c>
      <c r="O32" s="224">
        <f t="shared" si="7"/>
        <v>0</v>
      </c>
      <c r="P32" s="224">
        <f t="shared" si="7"/>
        <v>0</v>
      </c>
      <c r="Q32" s="224">
        <f t="shared" si="7"/>
        <v>0</v>
      </c>
      <c r="R32" s="224">
        <f t="shared" si="7"/>
        <v>0</v>
      </c>
      <c r="S32" s="224">
        <f t="shared" si="7"/>
        <v>0</v>
      </c>
      <c r="T32" s="224">
        <f t="shared" si="7"/>
        <v>0</v>
      </c>
      <c r="U32" s="224">
        <f t="shared" si="7"/>
        <v>0</v>
      </c>
      <c r="V32" s="224">
        <f t="shared" si="7"/>
        <v>0</v>
      </c>
      <c r="W32" s="224">
        <f t="shared" si="7"/>
        <v>0</v>
      </c>
      <c r="X32" s="224">
        <f t="shared" si="7"/>
        <v>0</v>
      </c>
      <c r="Y32" s="224">
        <f t="shared" si="7"/>
        <v>0</v>
      </c>
      <c r="Z32" s="224">
        <f t="shared" si="7"/>
        <v>0</v>
      </c>
      <c r="AA32" s="224">
        <f t="shared" si="7"/>
        <v>0</v>
      </c>
      <c r="AB32" s="224">
        <f t="shared" si="7"/>
        <v>0</v>
      </c>
      <c r="AC32" s="224">
        <f t="shared" si="7"/>
        <v>0</v>
      </c>
      <c r="AD32" s="224">
        <f t="shared" si="7"/>
        <v>0</v>
      </c>
      <c r="AE32" s="224">
        <f t="shared" si="7"/>
        <v>0</v>
      </c>
      <c r="AF32" s="224">
        <f t="shared" si="7"/>
        <v>0</v>
      </c>
      <c r="AG32" s="224">
        <f t="shared" si="7"/>
        <v>0</v>
      </c>
    </row>
    <row r="33" spans="2:33" x14ac:dyDescent="0.2">
      <c r="B33" s="217"/>
      <c r="C33" s="218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</row>
    <row r="35" spans="2:33" ht="22.5" x14ac:dyDescent="0.2">
      <c r="B35" s="12" t="s">
        <v>376</v>
      </c>
      <c r="C35" s="205" t="s">
        <v>9</v>
      </c>
    </row>
    <row r="36" spans="2:33" x14ac:dyDescent="0.2">
      <c r="B36" s="208" t="s">
        <v>366</v>
      </c>
      <c r="C36" s="221">
        <f t="shared" ref="C36:C42" si="8">SUM(D36:AG36)</f>
        <v>472391.64473684202</v>
      </c>
      <c r="D36" s="221">
        <f>D27*Parametre!$D$144</f>
        <v>15746.38815789474</v>
      </c>
      <c r="E36" s="221">
        <f>E27*Parametre!$D$144</f>
        <v>15746.38815789474</v>
      </c>
      <c r="F36" s="221">
        <f>F27*Parametre!$D$144</f>
        <v>15746.38815789474</v>
      </c>
      <c r="G36" s="221">
        <f>G27*Parametre!$D$144</f>
        <v>15746.38815789474</v>
      </c>
      <c r="H36" s="221">
        <f>H27*Parametre!$D$144</f>
        <v>15746.38815789474</v>
      </c>
      <c r="I36" s="221">
        <f>I27*Parametre!$D$144</f>
        <v>15746.38815789474</v>
      </c>
      <c r="J36" s="221">
        <f>J27*Parametre!$D$144</f>
        <v>15746.38815789474</v>
      </c>
      <c r="K36" s="221">
        <f>K27*Parametre!$D$144</f>
        <v>15746.38815789474</v>
      </c>
      <c r="L36" s="221">
        <f>L27*Parametre!$D$144</f>
        <v>15746.38815789474</v>
      </c>
      <c r="M36" s="221">
        <f>M27*Parametre!$D$144</f>
        <v>15746.38815789474</v>
      </c>
      <c r="N36" s="221">
        <f>N27*Parametre!$D$144</f>
        <v>15746.38815789474</v>
      </c>
      <c r="O36" s="221">
        <f>O27*Parametre!$D$144</f>
        <v>15746.38815789474</v>
      </c>
      <c r="P36" s="221">
        <f>P27*Parametre!$D$144</f>
        <v>15746.38815789474</v>
      </c>
      <c r="Q36" s="221">
        <f>Q27*Parametre!$D$144</f>
        <v>15746.38815789474</v>
      </c>
      <c r="R36" s="221">
        <f>R27*Parametre!$D$144</f>
        <v>15746.38815789474</v>
      </c>
      <c r="S36" s="221">
        <f>S27*Parametre!$D$144</f>
        <v>15746.38815789474</v>
      </c>
      <c r="T36" s="221">
        <f>T27*Parametre!$D$144</f>
        <v>15746.38815789474</v>
      </c>
      <c r="U36" s="221">
        <f>U27*Parametre!$D$144</f>
        <v>15746.38815789474</v>
      </c>
      <c r="V36" s="221">
        <f>V27*Parametre!$D$144</f>
        <v>15746.38815789474</v>
      </c>
      <c r="W36" s="221">
        <f>W27*Parametre!$D$144</f>
        <v>15746.38815789474</v>
      </c>
      <c r="X36" s="221">
        <f>X27*Parametre!$D$144</f>
        <v>15746.38815789474</v>
      </c>
      <c r="Y36" s="221">
        <f>Y27*Parametre!$D$144</f>
        <v>15746.38815789474</v>
      </c>
      <c r="Z36" s="221">
        <f>Z27*Parametre!$D$144</f>
        <v>15746.38815789474</v>
      </c>
      <c r="AA36" s="221">
        <f>AA27*Parametre!$D$144</f>
        <v>15746.38815789474</v>
      </c>
      <c r="AB36" s="221">
        <f>AB27*Parametre!$D$144</f>
        <v>15746.38815789474</v>
      </c>
      <c r="AC36" s="221">
        <f>AC27*Parametre!$D$144</f>
        <v>15746.38815789474</v>
      </c>
      <c r="AD36" s="221">
        <f>AD27*Parametre!$D$144</f>
        <v>15746.38815789474</v>
      </c>
      <c r="AE36" s="221">
        <f>AE27*Parametre!$D$144</f>
        <v>15746.38815789474</v>
      </c>
      <c r="AF36" s="221">
        <f>AF27*Parametre!$D$144</f>
        <v>15746.38815789474</v>
      </c>
      <c r="AG36" s="221">
        <f>AG27*Parametre!$D$144</f>
        <v>15746.38815789474</v>
      </c>
    </row>
    <row r="37" spans="2:33" x14ac:dyDescent="0.2">
      <c r="B37" s="208" t="s">
        <v>367</v>
      </c>
      <c r="C37" s="221">
        <f t="shared" si="8"/>
        <v>104990.32894736841</v>
      </c>
      <c r="D37" s="221">
        <f>D28*Parametre!$D$145</f>
        <v>3499.677631578948</v>
      </c>
      <c r="E37" s="221">
        <f>E28*Parametre!$D$145</f>
        <v>3499.677631578948</v>
      </c>
      <c r="F37" s="221">
        <f>F28*Parametre!$D$145</f>
        <v>3499.677631578948</v>
      </c>
      <c r="G37" s="221">
        <f>G28*Parametre!$D$145</f>
        <v>3499.677631578948</v>
      </c>
      <c r="H37" s="221">
        <f>H28*Parametre!$D$145</f>
        <v>3499.677631578948</v>
      </c>
      <c r="I37" s="221">
        <f>I28*Parametre!$D$145</f>
        <v>3499.677631578948</v>
      </c>
      <c r="J37" s="221">
        <f>J28*Parametre!$D$145</f>
        <v>3499.677631578948</v>
      </c>
      <c r="K37" s="221">
        <f>K28*Parametre!$D$145</f>
        <v>3499.677631578948</v>
      </c>
      <c r="L37" s="221">
        <f>L28*Parametre!$D$145</f>
        <v>3499.677631578948</v>
      </c>
      <c r="M37" s="221">
        <f>M28*Parametre!$D$145</f>
        <v>3499.677631578948</v>
      </c>
      <c r="N37" s="221">
        <f>N28*Parametre!$D$145</f>
        <v>3499.677631578948</v>
      </c>
      <c r="O37" s="221">
        <f>O28*Parametre!$D$145</f>
        <v>3499.677631578948</v>
      </c>
      <c r="P37" s="221">
        <f>P28*Parametre!$D$145</f>
        <v>3499.677631578948</v>
      </c>
      <c r="Q37" s="221">
        <f>Q28*Parametre!$D$145</f>
        <v>3499.677631578948</v>
      </c>
      <c r="R37" s="221">
        <f>R28*Parametre!$D$145</f>
        <v>3499.677631578948</v>
      </c>
      <c r="S37" s="221">
        <f>S28*Parametre!$D$145</f>
        <v>3499.677631578948</v>
      </c>
      <c r="T37" s="221">
        <f>T28*Parametre!$D$145</f>
        <v>3499.677631578948</v>
      </c>
      <c r="U37" s="221">
        <f>U28*Parametre!$D$145</f>
        <v>3499.677631578948</v>
      </c>
      <c r="V37" s="221">
        <f>V28*Parametre!$D$145</f>
        <v>3499.677631578948</v>
      </c>
      <c r="W37" s="221">
        <f>W28*Parametre!$D$145</f>
        <v>3499.677631578948</v>
      </c>
      <c r="X37" s="221">
        <f>X28*Parametre!$D$145</f>
        <v>3499.677631578948</v>
      </c>
      <c r="Y37" s="221">
        <f>Y28*Parametre!$D$145</f>
        <v>3499.677631578948</v>
      </c>
      <c r="Z37" s="221">
        <f>Z28*Parametre!$D$145</f>
        <v>3499.677631578948</v>
      </c>
      <c r="AA37" s="221">
        <f>AA28*Parametre!$D$145</f>
        <v>3499.677631578948</v>
      </c>
      <c r="AB37" s="221">
        <f>AB28*Parametre!$D$145</f>
        <v>3499.677631578948</v>
      </c>
      <c r="AC37" s="221">
        <f>AC28*Parametre!$D$145</f>
        <v>3499.677631578948</v>
      </c>
      <c r="AD37" s="221">
        <f>AD28*Parametre!$D$145</f>
        <v>3499.677631578948</v>
      </c>
      <c r="AE37" s="221">
        <f>AE28*Parametre!$D$145</f>
        <v>3499.677631578948</v>
      </c>
      <c r="AF37" s="221">
        <f>AF28*Parametre!$D$145</f>
        <v>3499.677631578948</v>
      </c>
      <c r="AG37" s="221">
        <f>AG28*Parametre!$D$145</f>
        <v>3499.677631578948</v>
      </c>
    </row>
    <row r="38" spans="2:33" x14ac:dyDescent="0.2">
      <c r="B38" s="208" t="s">
        <v>238</v>
      </c>
      <c r="C38" s="221">
        <f t="shared" si="8"/>
        <v>0</v>
      </c>
      <c r="D38" s="221">
        <f>D29*Parametre!$D$146</f>
        <v>0</v>
      </c>
      <c r="E38" s="221">
        <f>E29*Parametre!$D$146</f>
        <v>0</v>
      </c>
      <c r="F38" s="221">
        <f>F29*Parametre!$D$146</f>
        <v>0</v>
      </c>
      <c r="G38" s="221">
        <f>G29*Parametre!$D$146</f>
        <v>0</v>
      </c>
      <c r="H38" s="221">
        <f>H29*Parametre!$D$146</f>
        <v>0</v>
      </c>
      <c r="I38" s="221">
        <f>I29*Parametre!$D$146</f>
        <v>0</v>
      </c>
      <c r="J38" s="221">
        <f>J29*Parametre!$D$146</f>
        <v>0</v>
      </c>
      <c r="K38" s="221">
        <f>K29*Parametre!$D$146</f>
        <v>0</v>
      </c>
      <c r="L38" s="221">
        <f>L29*Parametre!$D$146</f>
        <v>0</v>
      </c>
      <c r="M38" s="221">
        <f>M29*Parametre!$D$146</f>
        <v>0</v>
      </c>
      <c r="N38" s="221">
        <f>N29*Parametre!$D$146</f>
        <v>0</v>
      </c>
      <c r="O38" s="221">
        <f>O29*Parametre!$D$146</f>
        <v>0</v>
      </c>
      <c r="P38" s="221">
        <f>P29*Parametre!$D$146</f>
        <v>0</v>
      </c>
      <c r="Q38" s="221">
        <f>Q29*Parametre!$D$146</f>
        <v>0</v>
      </c>
      <c r="R38" s="221">
        <f>R29*Parametre!$D$146</f>
        <v>0</v>
      </c>
      <c r="S38" s="221">
        <f>S29*Parametre!$D$146</f>
        <v>0</v>
      </c>
      <c r="T38" s="221">
        <f>T29*Parametre!$D$146</f>
        <v>0</v>
      </c>
      <c r="U38" s="221">
        <f>U29*Parametre!$D$146</f>
        <v>0</v>
      </c>
      <c r="V38" s="221">
        <f>V29*Parametre!$D$146</f>
        <v>0</v>
      </c>
      <c r="W38" s="221">
        <f>W29*Parametre!$D$146</f>
        <v>0</v>
      </c>
      <c r="X38" s="221">
        <f>X29*Parametre!$D$146</f>
        <v>0</v>
      </c>
      <c r="Y38" s="221">
        <f>Y29*Parametre!$D$146</f>
        <v>0</v>
      </c>
      <c r="Z38" s="221">
        <f>Z29*Parametre!$D$146</f>
        <v>0</v>
      </c>
      <c r="AA38" s="221">
        <f>AA29*Parametre!$D$146</f>
        <v>0</v>
      </c>
      <c r="AB38" s="221">
        <f>AB29*Parametre!$D$146</f>
        <v>0</v>
      </c>
      <c r="AC38" s="221">
        <f>AC29*Parametre!$D$146</f>
        <v>0</v>
      </c>
      <c r="AD38" s="221">
        <f>AD29*Parametre!$D$146</f>
        <v>0</v>
      </c>
      <c r="AE38" s="221">
        <f>AE29*Parametre!$D$146</f>
        <v>0</v>
      </c>
      <c r="AF38" s="221">
        <f>AF29*Parametre!$D$146</f>
        <v>0</v>
      </c>
      <c r="AG38" s="221">
        <f>AG29*Parametre!$D$146</f>
        <v>0</v>
      </c>
    </row>
    <row r="39" spans="2:33" x14ac:dyDescent="0.2">
      <c r="B39" s="208" t="s">
        <v>239</v>
      </c>
      <c r="C39" s="221">
        <f t="shared" si="8"/>
        <v>0</v>
      </c>
      <c r="D39" s="221">
        <f>D30*Parametre!$D$147</f>
        <v>0</v>
      </c>
      <c r="E39" s="221">
        <f>E30*Parametre!$D$147</f>
        <v>0</v>
      </c>
      <c r="F39" s="221">
        <f>F30*Parametre!$D$147</f>
        <v>0</v>
      </c>
      <c r="G39" s="221">
        <f>G30*Parametre!$D$147</f>
        <v>0</v>
      </c>
      <c r="H39" s="221">
        <f>H30*Parametre!$D$147</f>
        <v>0</v>
      </c>
      <c r="I39" s="221">
        <f>I30*Parametre!$D$147</f>
        <v>0</v>
      </c>
      <c r="J39" s="221">
        <f>J30*Parametre!$D$147</f>
        <v>0</v>
      </c>
      <c r="K39" s="221">
        <f>K30*Parametre!$D$147</f>
        <v>0</v>
      </c>
      <c r="L39" s="221">
        <f>L30*Parametre!$D$147</f>
        <v>0</v>
      </c>
      <c r="M39" s="221">
        <f>M30*Parametre!$D$147</f>
        <v>0</v>
      </c>
      <c r="N39" s="221">
        <f>N30*Parametre!$D$147</f>
        <v>0</v>
      </c>
      <c r="O39" s="221">
        <f>O30*Parametre!$D$147</f>
        <v>0</v>
      </c>
      <c r="P39" s="221">
        <f>P30*Parametre!$D$147</f>
        <v>0</v>
      </c>
      <c r="Q39" s="221">
        <f>Q30*Parametre!$D$147</f>
        <v>0</v>
      </c>
      <c r="R39" s="221">
        <f>R30*Parametre!$D$147</f>
        <v>0</v>
      </c>
      <c r="S39" s="221">
        <f>S30*Parametre!$D$147</f>
        <v>0</v>
      </c>
      <c r="T39" s="221">
        <f>T30*Parametre!$D$147</f>
        <v>0</v>
      </c>
      <c r="U39" s="221">
        <f>U30*Parametre!$D$147</f>
        <v>0</v>
      </c>
      <c r="V39" s="221">
        <f>V30*Parametre!$D$147</f>
        <v>0</v>
      </c>
      <c r="W39" s="221">
        <f>W30*Parametre!$D$147</f>
        <v>0</v>
      </c>
      <c r="X39" s="221">
        <f>X30*Parametre!$D$147</f>
        <v>0</v>
      </c>
      <c r="Y39" s="221">
        <f>Y30*Parametre!$D$147</f>
        <v>0</v>
      </c>
      <c r="Z39" s="221">
        <f>Z30*Parametre!$D$147</f>
        <v>0</v>
      </c>
      <c r="AA39" s="221">
        <f>AA30*Parametre!$D$147</f>
        <v>0</v>
      </c>
      <c r="AB39" s="221">
        <f>AB30*Parametre!$D$147</f>
        <v>0</v>
      </c>
      <c r="AC39" s="221">
        <f>AC30*Parametre!$D$147</f>
        <v>0</v>
      </c>
      <c r="AD39" s="221">
        <f>AD30*Parametre!$D$147</f>
        <v>0</v>
      </c>
      <c r="AE39" s="221">
        <f>AE30*Parametre!$D$147</f>
        <v>0</v>
      </c>
      <c r="AF39" s="221">
        <f>AF30*Parametre!$D$147</f>
        <v>0</v>
      </c>
      <c r="AG39" s="221">
        <f>AG30*Parametre!$D$147</f>
        <v>0</v>
      </c>
    </row>
    <row r="40" spans="2:33" x14ac:dyDescent="0.2">
      <c r="B40" s="208" t="s">
        <v>240</v>
      </c>
      <c r="C40" s="221">
        <f t="shared" si="8"/>
        <v>0</v>
      </c>
      <c r="D40" s="221">
        <f>D31*Parametre!$D$148</f>
        <v>0</v>
      </c>
      <c r="E40" s="221">
        <f>E31*Parametre!$D$148</f>
        <v>0</v>
      </c>
      <c r="F40" s="221">
        <f>F31*Parametre!$D$148</f>
        <v>0</v>
      </c>
      <c r="G40" s="221">
        <f>G31*Parametre!$D$148</f>
        <v>0</v>
      </c>
      <c r="H40" s="221">
        <f>H31*Parametre!$D$148</f>
        <v>0</v>
      </c>
      <c r="I40" s="221">
        <f>I31*Parametre!$D$148</f>
        <v>0</v>
      </c>
      <c r="J40" s="221">
        <f>J31*Parametre!$D$148</f>
        <v>0</v>
      </c>
      <c r="K40" s="221">
        <f>K31*Parametre!$D$148</f>
        <v>0</v>
      </c>
      <c r="L40" s="221">
        <f>L31*Parametre!$D$148</f>
        <v>0</v>
      </c>
      <c r="M40" s="221">
        <f>M31*Parametre!$D$148</f>
        <v>0</v>
      </c>
      <c r="N40" s="221">
        <f>N31*Parametre!$D$148</f>
        <v>0</v>
      </c>
      <c r="O40" s="221">
        <f>O31*Parametre!$D$148</f>
        <v>0</v>
      </c>
      <c r="P40" s="221">
        <f>P31*Parametre!$D$148</f>
        <v>0</v>
      </c>
      <c r="Q40" s="221">
        <f>Q31*Parametre!$D$148</f>
        <v>0</v>
      </c>
      <c r="R40" s="221">
        <f>R31*Parametre!$D$148</f>
        <v>0</v>
      </c>
      <c r="S40" s="221">
        <f>S31*Parametre!$D$148</f>
        <v>0</v>
      </c>
      <c r="T40" s="221">
        <f>T31*Parametre!$D$148</f>
        <v>0</v>
      </c>
      <c r="U40" s="221">
        <f>U31*Parametre!$D$148</f>
        <v>0</v>
      </c>
      <c r="V40" s="221">
        <f>V31*Parametre!$D$148</f>
        <v>0</v>
      </c>
      <c r="W40" s="221">
        <f>W31*Parametre!$D$148</f>
        <v>0</v>
      </c>
      <c r="X40" s="221">
        <f>X31*Parametre!$D$148</f>
        <v>0</v>
      </c>
      <c r="Y40" s="221">
        <f>Y31*Parametre!$D$148</f>
        <v>0</v>
      </c>
      <c r="Z40" s="221">
        <f>Z31*Parametre!$D$148</f>
        <v>0</v>
      </c>
      <c r="AA40" s="221">
        <f>AA31*Parametre!$D$148</f>
        <v>0</v>
      </c>
      <c r="AB40" s="221">
        <f>AB31*Parametre!$D$148</f>
        <v>0</v>
      </c>
      <c r="AC40" s="221">
        <f>AC31*Parametre!$D$148</f>
        <v>0</v>
      </c>
      <c r="AD40" s="221">
        <f>AD31*Parametre!$D$148</f>
        <v>0</v>
      </c>
      <c r="AE40" s="221">
        <f>AE31*Parametre!$D$148</f>
        <v>0</v>
      </c>
      <c r="AF40" s="221">
        <f>AF31*Parametre!$D$148</f>
        <v>0</v>
      </c>
      <c r="AG40" s="221">
        <f>AG31*Parametre!$D$148</f>
        <v>0</v>
      </c>
    </row>
    <row r="41" spans="2:33" x14ac:dyDescent="0.2">
      <c r="B41" s="208" t="s">
        <v>241</v>
      </c>
      <c r="C41" s="221">
        <f t="shared" si="8"/>
        <v>0</v>
      </c>
      <c r="D41" s="221">
        <f>D32*Parametre!$D$149</f>
        <v>0</v>
      </c>
      <c r="E41" s="221">
        <f>E32*Parametre!$D$149</f>
        <v>0</v>
      </c>
      <c r="F41" s="221">
        <f>F32*Parametre!$D$149</f>
        <v>0</v>
      </c>
      <c r="G41" s="221">
        <f>G32*Parametre!$D$149</f>
        <v>0</v>
      </c>
      <c r="H41" s="221">
        <f>H32*Parametre!$D$149</f>
        <v>0</v>
      </c>
      <c r="I41" s="221">
        <f>I32*Parametre!$D$149</f>
        <v>0</v>
      </c>
      <c r="J41" s="221">
        <f>J32*Parametre!$D$149</f>
        <v>0</v>
      </c>
      <c r="K41" s="221">
        <f>K32*Parametre!$D$149</f>
        <v>0</v>
      </c>
      <c r="L41" s="221">
        <f>L32*Parametre!$D$149</f>
        <v>0</v>
      </c>
      <c r="M41" s="221">
        <f>M32*Parametre!$D$149</f>
        <v>0</v>
      </c>
      <c r="N41" s="221">
        <f>N32*Parametre!$D$149</f>
        <v>0</v>
      </c>
      <c r="O41" s="221">
        <f>O32*Parametre!$D$149</f>
        <v>0</v>
      </c>
      <c r="P41" s="221">
        <f>P32*Parametre!$D$149</f>
        <v>0</v>
      </c>
      <c r="Q41" s="221">
        <f>Q32*Parametre!$D$149</f>
        <v>0</v>
      </c>
      <c r="R41" s="221">
        <f>R32*Parametre!$D$149</f>
        <v>0</v>
      </c>
      <c r="S41" s="221">
        <f>S32*Parametre!$D$149</f>
        <v>0</v>
      </c>
      <c r="T41" s="221">
        <f>T32*Parametre!$D$149</f>
        <v>0</v>
      </c>
      <c r="U41" s="221">
        <f>U32*Parametre!$D$149</f>
        <v>0</v>
      </c>
      <c r="V41" s="221">
        <f>V32*Parametre!$D$149</f>
        <v>0</v>
      </c>
      <c r="W41" s="221">
        <f>W32*Parametre!$D$149</f>
        <v>0</v>
      </c>
      <c r="X41" s="221">
        <f>X32*Parametre!$D$149</f>
        <v>0</v>
      </c>
      <c r="Y41" s="221">
        <f>Y32*Parametre!$D$149</f>
        <v>0</v>
      </c>
      <c r="Z41" s="221">
        <f>Z32*Parametre!$D$149</f>
        <v>0</v>
      </c>
      <c r="AA41" s="221">
        <f>AA32*Parametre!$D$149</f>
        <v>0</v>
      </c>
      <c r="AB41" s="221">
        <f>AB32*Parametre!$D$149</f>
        <v>0</v>
      </c>
      <c r="AC41" s="221">
        <f>AC32*Parametre!$D$149</f>
        <v>0</v>
      </c>
      <c r="AD41" s="221">
        <f>AD32*Parametre!$D$149</f>
        <v>0</v>
      </c>
      <c r="AE41" s="221">
        <f>AE32*Parametre!$D$149</f>
        <v>0</v>
      </c>
      <c r="AF41" s="221">
        <f>AF32*Parametre!$D$149</f>
        <v>0</v>
      </c>
      <c r="AG41" s="221">
        <f>AG32*Parametre!$D$149</f>
        <v>0</v>
      </c>
    </row>
    <row r="42" spans="2:33" x14ac:dyDescent="0.2">
      <c r="B42" s="215" t="s">
        <v>9</v>
      </c>
      <c r="C42" s="222">
        <f t="shared" si="8"/>
        <v>577381.97368421091</v>
      </c>
      <c r="D42" s="223">
        <f t="shared" ref="D42:AG42" si="9">SUM(D36:D41)</f>
        <v>19246.065789473687</v>
      </c>
      <c r="E42" s="222">
        <f t="shared" si="9"/>
        <v>19246.065789473687</v>
      </c>
      <c r="F42" s="222">
        <f t="shared" si="9"/>
        <v>19246.065789473687</v>
      </c>
      <c r="G42" s="222">
        <f t="shared" si="9"/>
        <v>19246.065789473687</v>
      </c>
      <c r="H42" s="222">
        <f t="shared" si="9"/>
        <v>19246.065789473687</v>
      </c>
      <c r="I42" s="222">
        <f t="shared" si="9"/>
        <v>19246.065789473687</v>
      </c>
      <c r="J42" s="222">
        <f t="shared" si="9"/>
        <v>19246.065789473687</v>
      </c>
      <c r="K42" s="222">
        <f t="shared" si="9"/>
        <v>19246.065789473687</v>
      </c>
      <c r="L42" s="222">
        <f t="shared" si="9"/>
        <v>19246.065789473687</v>
      </c>
      <c r="M42" s="222">
        <f t="shared" si="9"/>
        <v>19246.065789473687</v>
      </c>
      <c r="N42" s="222">
        <f t="shared" si="9"/>
        <v>19246.065789473687</v>
      </c>
      <c r="O42" s="222">
        <f t="shared" si="9"/>
        <v>19246.065789473687</v>
      </c>
      <c r="P42" s="222">
        <f t="shared" si="9"/>
        <v>19246.065789473687</v>
      </c>
      <c r="Q42" s="222">
        <f t="shared" si="9"/>
        <v>19246.065789473687</v>
      </c>
      <c r="R42" s="222">
        <f t="shared" si="9"/>
        <v>19246.065789473687</v>
      </c>
      <c r="S42" s="222">
        <f t="shared" si="9"/>
        <v>19246.065789473687</v>
      </c>
      <c r="T42" s="222">
        <f t="shared" si="9"/>
        <v>19246.065789473687</v>
      </c>
      <c r="U42" s="222">
        <f t="shared" si="9"/>
        <v>19246.065789473687</v>
      </c>
      <c r="V42" s="222">
        <f t="shared" si="9"/>
        <v>19246.065789473687</v>
      </c>
      <c r="W42" s="222">
        <f t="shared" si="9"/>
        <v>19246.065789473687</v>
      </c>
      <c r="X42" s="222">
        <f t="shared" si="9"/>
        <v>19246.065789473687</v>
      </c>
      <c r="Y42" s="222">
        <f t="shared" si="9"/>
        <v>19246.065789473687</v>
      </c>
      <c r="Z42" s="222">
        <f t="shared" si="9"/>
        <v>19246.065789473687</v>
      </c>
      <c r="AA42" s="222">
        <f t="shared" si="9"/>
        <v>19246.065789473687</v>
      </c>
      <c r="AB42" s="222">
        <f t="shared" si="9"/>
        <v>19246.065789473687</v>
      </c>
      <c r="AC42" s="222">
        <f t="shared" si="9"/>
        <v>19246.065789473687</v>
      </c>
      <c r="AD42" s="222">
        <f t="shared" si="9"/>
        <v>19246.065789473687</v>
      </c>
      <c r="AE42" s="222">
        <f t="shared" si="9"/>
        <v>19246.065789473687</v>
      </c>
      <c r="AF42" s="222">
        <f t="shared" si="9"/>
        <v>19246.065789473687</v>
      </c>
      <c r="AG42" s="222">
        <f t="shared" si="9"/>
        <v>19246.065789473687</v>
      </c>
    </row>
    <row r="45" spans="2:33" x14ac:dyDescent="0.2">
      <c r="B45" s="203"/>
      <c r="C45" s="203"/>
      <c r="D45" s="203" t="s">
        <v>10</v>
      </c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</row>
    <row r="46" spans="2:33" x14ac:dyDescent="0.2">
      <c r="B46" s="205" t="s">
        <v>377</v>
      </c>
      <c r="C46" s="205"/>
      <c r="D46" s="203">
        <v>1</v>
      </c>
      <c r="E46" s="203">
        <v>2</v>
      </c>
      <c r="F46" s="203">
        <v>3</v>
      </c>
      <c r="G46" s="203">
        <v>4</v>
      </c>
      <c r="H46" s="203">
        <v>5</v>
      </c>
      <c r="I46" s="203">
        <v>6</v>
      </c>
      <c r="J46" s="203">
        <v>7</v>
      </c>
      <c r="K46" s="203">
        <v>8</v>
      </c>
      <c r="L46" s="203">
        <v>9</v>
      </c>
      <c r="M46" s="203">
        <v>10</v>
      </c>
      <c r="N46" s="203">
        <v>11</v>
      </c>
      <c r="O46" s="203">
        <v>12</v>
      </c>
      <c r="P46" s="203">
        <v>13</v>
      </c>
      <c r="Q46" s="203">
        <v>14</v>
      </c>
      <c r="R46" s="203">
        <v>15</v>
      </c>
      <c r="S46" s="203">
        <v>16</v>
      </c>
      <c r="T46" s="203">
        <v>17</v>
      </c>
      <c r="U46" s="203">
        <v>18</v>
      </c>
      <c r="V46" s="203">
        <v>19</v>
      </c>
      <c r="W46" s="203">
        <v>20</v>
      </c>
      <c r="X46" s="203">
        <v>21</v>
      </c>
      <c r="Y46" s="203">
        <v>22</v>
      </c>
      <c r="Z46" s="203">
        <v>23</v>
      </c>
      <c r="AA46" s="203">
        <v>24</v>
      </c>
      <c r="AB46" s="203">
        <v>25</v>
      </c>
      <c r="AC46" s="203">
        <v>26</v>
      </c>
      <c r="AD46" s="203">
        <v>27</v>
      </c>
      <c r="AE46" s="203">
        <v>28</v>
      </c>
      <c r="AF46" s="203">
        <v>29</v>
      </c>
      <c r="AG46" s="203">
        <v>30</v>
      </c>
    </row>
    <row r="47" spans="2:33" x14ac:dyDescent="0.2">
      <c r="B47" s="206" t="s">
        <v>44</v>
      </c>
      <c r="C47" s="206" t="s">
        <v>9</v>
      </c>
      <c r="D47" s="207">
        <f>D4</f>
        <v>2022</v>
      </c>
      <c r="E47" s="207">
        <f t="shared" ref="E47:AG47" si="10">E4</f>
        <v>2023</v>
      </c>
      <c r="F47" s="207">
        <f t="shared" si="10"/>
        <v>2024</v>
      </c>
      <c r="G47" s="207">
        <f t="shared" si="10"/>
        <v>2025</v>
      </c>
      <c r="H47" s="207">
        <f t="shared" si="10"/>
        <v>2026</v>
      </c>
      <c r="I47" s="207">
        <f t="shared" si="10"/>
        <v>2027</v>
      </c>
      <c r="J47" s="207">
        <f t="shared" si="10"/>
        <v>2028</v>
      </c>
      <c r="K47" s="207">
        <f t="shared" si="10"/>
        <v>2029</v>
      </c>
      <c r="L47" s="207">
        <f t="shared" si="10"/>
        <v>2030</v>
      </c>
      <c r="M47" s="207">
        <f t="shared" si="10"/>
        <v>2031</v>
      </c>
      <c r="N47" s="207">
        <f t="shared" si="10"/>
        <v>2032</v>
      </c>
      <c r="O47" s="207">
        <f t="shared" si="10"/>
        <v>2033</v>
      </c>
      <c r="P47" s="207">
        <f t="shared" si="10"/>
        <v>2034</v>
      </c>
      <c r="Q47" s="207">
        <f t="shared" si="10"/>
        <v>2035</v>
      </c>
      <c r="R47" s="207">
        <f t="shared" si="10"/>
        <v>2036</v>
      </c>
      <c r="S47" s="207">
        <f t="shared" si="10"/>
        <v>2037</v>
      </c>
      <c r="T47" s="207">
        <f t="shared" si="10"/>
        <v>2038</v>
      </c>
      <c r="U47" s="207">
        <f t="shared" si="10"/>
        <v>2039</v>
      </c>
      <c r="V47" s="207">
        <f t="shared" si="10"/>
        <v>2040</v>
      </c>
      <c r="W47" s="207">
        <f t="shared" si="10"/>
        <v>2041</v>
      </c>
      <c r="X47" s="207">
        <f t="shared" si="10"/>
        <v>2042</v>
      </c>
      <c r="Y47" s="207">
        <f t="shared" si="10"/>
        <v>2043</v>
      </c>
      <c r="Z47" s="207">
        <f t="shared" si="10"/>
        <v>2044</v>
      </c>
      <c r="AA47" s="207">
        <f t="shared" si="10"/>
        <v>2045</v>
      </c>
      <c r="AB47" s="207">
        <f t="shared" si="10"/>
        <v>2046</v>
      </c>
      <c r="AC47" s="207">
        <f t="shared" si="10"/>
        <v>2047</v>
      </c>
      <c r="AD47" s="207">
        <f t="shared" si="10"/>
        <v>2048</v>
      </c>
      <c r="AE47" s="207">
        <f t="shared" si="10"/>
        <v>2049</v>
      </c>
      <c r="AF47" s="207">
        <f t="shared" si="10"/>
        <v>2050</v>
      </c>
      <c r="AG47" s="207">
        <f t="shared" si="10"/>
        <v>2051</v>
      </c>
    </row>
    <row r="48" spans="2:33" x14ac:dyDescent="0.2">
      <c r="B48" s="203" t="s">
        <v>366</v>
      </c>
      <c r="C48" s="221">
        <f t="shared" ref="C48:C53" si="11">SUM(D48:AG48)</f>
        <v>5584500.0000000009</v>
      </c>
      <c r="D48" s="231">
        <f>('Intenzity 0'!E15)*0.75</f>
        <v>186150.00000000003</v>
      </c>
      <c r="E48" s="231">
        <f>('Intenzity 0'!F15)*0.75</f>
        <v>186150.00000000003</v>
      </c>
      <c r="F48" s="231">
        <f>('Intenzity 0'!G15)*0.75</f>
        <v>186150.00000000003</v>
      </c>
      <c r="G48" s="231">
        <f>('Intenzity 0'!H15)*0.75</f>
        <v>186150.00000000003</v>
      </c>
      <c r="H48" s="231">
        <f>('Intenzity 0'!I15)*0.75</f>
        <v>186150.00000000003</v>
      </c>
      <c r="I48" s="231">
        <f>('Intenzity 0'!J15)*0.75</f>
        <v>186150.00000000003</v>
      </c>
      <c r="J48" s="231">
        <f>('Intenzity 0'!K15)*0.75</f>
        <v>186150.00000000003</v>
      </c>
      <c r="K48" s="231">
        <f>('Intenzity 0'!L15)*0.75</f>
        <v>186150.00000000003</v>
      </c>
      <c r="L48" s="231">
        <f>('Intenzity 0'!M15)*0.75</f>
        <v>186150.00000000003</v>
      </c>
      <c r="M48" s="231">
        <f>('Intenzity 0'!N15)*0.75</f>
        <v>186150.00000000003</v>
      </c>
      <c r="N48" s="231">
        <f>('Intenzity 0'!O15)*0.75</f>
        <v>186150.00000000003</v>
      </c>
      <c r="O48" s="231">
        <f>('Intenzity 0'!P15)*0.75</f>
        <v>186150.00000000003</v>
      </c>
      <c r="P48" s="231">
        <f>('Intenzity 0'!Q15)*0.75</f>
        <v>186150.00000000003</v>
      </c>
      <c r="Q48" s="231">
        <f>('Intenzity 0'!R15)*0.75</f>
        <v>186150.00000000003</v>
      </c>
      <c r="R48" s="231">
        <f>('Intenzity 0'!S15)*0.75</f>
        <v>186150.00000000003</v>
      </c>
      <c r="S48" s="231">
        <f>('Intenzity 0'!T15)*0.75</f>
        <v>186150.00000000003</v>
      </c>
      <c r="T48" s="231">
        <f>('Intenzity 0'!U15)*0.75</f>
        <v>186150.00000000003</v>
      </c>
      <c r="U48" s="231">
        <f>('Intenzity 0'!V15)*0.75</f>
        <v>186150.00000000003</v>
      </c>
      <c r="V48" s="231">
        <f>('Intenzity 0'!W15)*0.75</f>
        <v>186150.00000000003</v>
      </c>
      <c r="W48" s="231">
        <f>('Intenzity 0'!X15)*0.75</f>
        <v>186150.00000000003</v>
      </c>
      <c r="X48" s="231">
        <f>('Intenzity 0'!Y15)*0.75</f>
        <v>186150.00000000003</v>
      </c>
      <c r="Y48" s="231">
        <f>('Intenzity 0'!Z15)*0.75</f>
        <v>186150.00000000003</v>
      </c>
      <c r="Z48" s="231">
        <f>('Intenzity 0'!AA15)*0.75</f>
        <v>186150.00000000003</v>
      </c>
      <c r="AA48" s="231">
        <f>('Intenzity 0'!AB15)*0.75</f>
        <v>186150.00000000003</v>
      </c>
      <c r="AB48" s="231">
        <f>('Intenzity 0'!AC15)*0.75</f>
        <v>186150.00000000003</v>
      </c>
      <c r="AC48" s="231">
        <f>('Intenzity 0'!AD15)*0.75</f>
        <v>186150.00000000003</v>
      </c>
      <c r="AD48" s="231">
        <f>('Intenzity 0'!AE15)*0.75</f>
        <v>186150.00000000003</v>
      </c>
      <c r="AE48" s="231">
        <f>('Intenzity 0'!AF15)*0.75</f>
        <v>186150.00000000003</v>
      </c>
      <c r="AF48" s="231">
        <f>('Intenzity 0'!AG15)*0.75</f>
        <v>186150.00000000003</v>
      </c>
      <c r="AG48" s="231">
        <f>('Intenzity 0'!AH15)*0.75</f>
        <v>186150.00000000003</v>
      </c>
    </row>
    <row r="49" spans="2:33" x14ac:dyDescent="0.2">
      <c r="B49" s="203" t="s">
        <v>367</v>
      </c>
      <c r="C49" s="221">
        <f t="shared" si="11"/>
        <v>1861500.0000000002</v>
      </c>
      <c r="D49" s="231">
        <f>('Intenzity 0'!E15)*0.25</f>
        <v>62050.000000000007</v>
      </c>
      <c r="E49" s="231">
        <f>('Intenzity 0'!F15)*0.25</f>
        <v>62050.000000000007</v>
      </c>
      <c r="F49" s="231">
        <f>('Intenzity 0'!G15)*0.25</f>
        <v>62050.000000000007</v>
      </c>
      <c r="G49" s="231">
        <f>('Intenzity 0'!H15)*0.25</f>
        <v>62050.000000000007</v>
      </c>
      <c r="H49" s="231">
        <f>('Intenzity 0'!I15)*0.25</f>
        <v>62050.000000000007</v>
      </c>
      <c r="I49" s="231">
        <f>('Intenzity 0'!J15)*0.25</f>
        <v>62050.000000000007</v>
      </c>
      <c r="J49" s="231">
        <f>('Intenzity 0'!K15)*0.25</f>
        <v>62050.000000000007</v>
      </c>
      <c r="K49" s="231">
        <f>('Intenzity 0'!L15)*0.25</f>
        <v>62050.000000000007</v>
      </c>
      <c r="L49" s="231">
        <f>('Intenzity 0'!M15)*0.25</f>
        <v>62050.000000000007</v>
      </c>
      <c r="M49" s="231">
        <f>('Intenzity 0'!N15)*0.25</f>
        <v>62050.000000000007</v>
      </c>
      <c r="N49" s="231">
        <f>('Intenzity 0'!O15)*0.25</f>
        <v>62050.000000000007</v>
      </c>
      <c r="O49" s="231">
        <f>('Intenzity 0'!P15)*0.25</f>
        <v>62050.000000000007</v>
      </c>
      <c r="P49" s="231">
        <f>('Intenzity 0'!Q15)*0.25</f>
        <v>62050.000000000007</v>
      </c>
      <c r="Q49" s="231">
        <f>('Intenzity 0'!R15)*0.25</f>
        <v>62050.000000000007</v>
      </c>
      <c r="R49" s="231">
        <f>('Intenzity 0'!S15)*0.25</f>
        <v>62050.000000000007</v>
      </c>
      <c r="S49" s="231">
        <f>('Intenzity 0'!T15)*0.25</f>
        <v>62050.000000000007</v>
      </c>
      <c r="T49" s="231">
        <f>('Intenzity 0'!U15)*0.25</f>
        <v>62050.000000000007</v>
      </c>
      <c r="U49" s="231">
        <f>('Intenzity 0'!V15)*0.25</f>
        <v>62050.000000000007</v>
      </c>
      <c r="V49" s="231">
        <f>('Intenzity 0'!W15)*0.25</f>
        <v>62050.000000000007</v>
      </c>
      <c r="W49" s="231">
        <f>('Intenzity 0'!X15)*0.25</f>
        <v>62050.000000000007</v>
      </c>
      <c r="X49" s="231">
        <f>('Intenzity 0'!Y15)*0.25</f>
        <v>62050.000000000007</v>
      </c>
      <c r="Y49" s="231">
        <f>('Intenzity 0'!Z15)*0.25</f>
        <v>62050.000000000007</v>
      </c>
      <c r="Z49" s="231">
        <f>('Intenzity 0'!AA15)*0.25</f>
        <v>62050.000000000007</v>
      </c>
      <c r="AA49" s="231">
        <f>('Intenzity 0'!AB15)*0.25</f>
        <v>62050.000000000007</v>
      </c>
      <c r="AB49" s="231">
        <f>('Intenzity 0'!AC15)*0.25</f>
        <v>62050.000000000007</v>
      </c>
      <c r="AC49" s="231">
        <f>('Intenzity 0'!AD15)*0.25</f>
        <v>62050.000000000007</v>
      </c>
      <c r="AD49" s="231">
        <f>('Intenzity 0'!AE15)*0.25</f>
        <v>62050.000000000007</v>
      </c>
      <c r="AE49" s="231">
        <f>('Intenzity 0'!AF15)*0.25</f>
        <v>62050.000000000007</v>
      </c>
      <c r="AF49" s="231">
        <f>('Intenzity 0'!AG15)*0.25</f>
        <v>62050.000000000007</v>
      </c>
      <c r="AG49" s="231">
        <f>('Intenzity 0'!AH15)*0.25</f>
        <v>62050.000000000007</v>
      </c>
    </row>
    <row r="50" spans="2:33" x14ac:dyDescent="0.2">
      <c r="B50" s="203" t="s">
        <v>238</v>
      </c>
      <c r="C50" s="221">
        <f t="shared" si="11"/>
        <v>0</v>
      </c>
      <c r="D50" s="231">
        <f>'Intenzity 0'!E32</f>
        <v>0</v>
      </c>
      <c r="E50" s="231">
        <f>'Intenzity 0'!F32</f>
        <v>0</v>
      </c>
      <c r="F50" s="231">
        <f>'Intenzity 0'!G32</f>
        <v>0</v>
      </c>
      <c r="G50" s="231">
        <f>'Intenzity 0'!H32</f>
        <v>0</v>
      </c>
      <c r="H50" s="231">
        <f>'Intenzity 0'!I32</f>
        <v>0</v>
      </c>
      <c r="I50" s="231">
        <f>'Intenzity 0'!J32</f>
        <v>0</v>
      </c>
      <c r="J50" s="231">
        <f>'Intenzity 0'!K32</f>
        <v>0</v>
      </c>
      <c r="K50" s="231">
        <f>'Intenzity 0'!L32</f>
        <v>0</v>
      </c>
      <c r="L50" s="231">
        <f>'Intenzity 0'!M32</f>
        <v>0</v>
      </c>
      <c r="M50" s="231">
        <f>'Intenzity 0'!N32</f>
        <v>0</v>
      </c>
      <c r="N50" s="231">
        <f>'Intenzity 0'!O32</f>
        <v>0</v>
      </c>
      <c r="O50" s="231">
        <f>'Intenzity 0'!P32</f>
        <v>0</v>
      </c>
      <c r="P50" s="231">
        <f>'Intenzity 0'!Q32</f>
        <v>0</v>
      </c>
      <c r="Q50" s="231">
        <f>'Intenzity 0'!R32</f>
        <v>0</v>
      </c>
      <c r="R50" s="231">
        <f>'Intenzity 0'!S32</f>
        <v>0</v>
      </c>
      <c r="S50" s="231">
        <f>'Intenzity 0'!T32</f>
        <v>0</v>
      </c>
      <c r="T50" s="231">
        <f>'Intenzity 0'!U32</f>
        <v>0</v>
      </c>
      <c r="U50" s="231">
        <f>'Intenzity 0'!V32</f>
        <v>0</v>
      </c>
      <c r="V50" s="231">
        <f>'Intenzity 0'!W32</f>
        <v>0</v>
      </c>
      <c r="W50" s="231">
        <f>'Intenzity 0'!X32</f>
        <v>0</v>
      </c>
      <c r="X50" s="231">
        <f>'Intenzity 0'!Y32</f>
        <v>0</v>
      </c>
      <c r="Y50" s="231">
        <f>'Intenzity 0'!Z32</f>
        <v>0</v>
      </c>
      <c r="Z50" s="231">
        <f>'Intenzity 0'!AA32</f>
        <v>0</v>
      </c>
      <c r="AA50" s="231">
        <f>'Intenzity 0'!AB32</f>
        <v>0</v>
      </c>
      <c r="AB50" s="231">
        <f>'Intenzity 0'!AC32</f>
        <v>0</v>
      </c>
      <c r="AC50" s="231">
        <f>'Intenzity 0'!AD32</f>
        <v>0</v>
      </c>
      <c r="AD50" s="231">
        <f>'Intenzity 0'!AE32</f>
        <v>0</v>
      </c>
      <c r="AE50" s="231">
        <f>'Intenzity 0'!AF32</f>
        <v>0</v>
      </c>
      <c r="AF50" s="231">
        <f>'Intenzity 0'!AG32</f>
        <v>0</v>
      </c>
      <c r="AG50" s="231">
        <f>'Intenzity 0'!AH32</f>
        <v>0</v>
      </c>
    </row>
    <row r="51" spans="2:33" x14ac:dyDescent="0.2">
      <c r="B51" s="203" t="s">
        <v>239</v>
      </c>
      <c r="C51" s="221">
        <f t="shared" si="11"/>
        <v>0</v>
      </c>
      <c r="D51" s="231">
        <f>'Intenzity 0'!E49</f>
        <v>0</v>
      </c>
      <c r="E51" s="231">
        <f>'Intenzity 0'!F49</f>
        <v>0</v>
      </c>
      <c r="F51" s="231">
        <f>'Intenzity 0'!G49</f>
        <v>0</v>
      </c>
      <c r="G51" s="231">
        <f>'Intenzity 0'!H49</f>
        <v>0</v>
      </c>
      <c r="H51" s="231">
        <f>'Intenzity 0'!I49</f>
        <v>0</v>
      </c>
      <c r="I51" s="231">
        <f>'Intenzity 0'!J49</f>
        <v>0</v>
      </c>
      <c r="J51" s="231">
        <f>'Intenzity 0'!K49</f>
        <v>0</v>
      </c>
      <c r="K51" s="231">
        <f>'Intenzity 0'!L49</f>
        <v>0</v>
      </c>
      <c r="L51" s="231">
        <f>'Intenzity 0'!M49</f>
        <v>0</v>
      </c>
      <c r="M51" s="231">
        <f>'Intenzity 0'!N49</f>
        <v>0</v>
      </c>
      <c r="N51" s="231">
        <f>'Intenzity 0'!O49</f>
        <v>0</v>
      </c>
      <c r="O51" s="231">
        <f>'Intenzity 0'!P49</f>
        <v>0</v>
      </c>
      <c r="P51" s="231">
        <f>'Intenzity 0'!Q49</f>
        <v>0</v>
      </c>
      <c r="Q51" s="231">
        <f>'Intenzity 0'!R49</f>
        <v>0</v>
      </c>
      <c r="R51" s="231">
        <f>'Intenzity 0'!S49</f>
        <v>0</v>
      </c>
      <c r="S51" s="231">
        <f>'Intenzity 0'!T49</f>
        <v>0</v>
      </c>
      <c r="T51" s="231">
        <f>'Intenzity 0'!U49</f>
        <v>0</v>
      </c>
      <c r="U51" s="231">
        <f>'Intenzity 0'!V49</f>
        <v>0</v>
      </c>
      <c r="V51" s="231">
        <f>'Intenzity 0'!W49</f>
        <v>0</v>
      </c>
      <c r="W51" s="231">
        <f>'Intenzity 0'!X49</f>
        <v>0</v>
      </c>
      <c r="X51" s="231">
        <f>'Intenzity 0'!Y49</f>
        <v>0</v>
      </c>
      <c r="Y51" s="231">
        <f>'Intenzity 0'!Z49</f>
        <v>0</v>
      </c>
      <c r="Z51" s="231">
        <f>'Intenzity 0'!AA49</f>
        <v>0</v>
      </c>
      <c r="AA51" s="231">
        <f>'Intenzity 0'!AB49</f>
        <v>0</v>
      </c>
      <c r="AB51" s="231">
        <f>'Intenzity 0'!AC49</f>
        <v>0</v>
      </c>
      <c r="AC51" s="231">
        <f>'Intenzity 0'!AD49</f>
        <v>0</v>
      </c>
      <c r="AD51" s="231">
        <f>'Intenzity 0'!AE49</f>
        <v>0</v>
      </c>
      <c r="AE51" s="231">
        <f>'Intenzity 0'!AF49</f>
        <v>0</v>
      </c>
      <c r="AF51" s="231">
        <f>'Intenzity 0'!AG49</f>
        <v>0</v>
      </c>
      <c r="AG51" s="231">
        <f>'Intenzity 0'!AH49</f>
        <v>0</v>
      </c>
    </row>
    <row r="52" spans="2:33" x14ac:dyDescent="0.2">
      <c r="B52" s="203" t="s">
        <v>240</v>
      </c>
      <c r="C52" s="221">
        <f t="shared" si="11"/>
        <v>0</v>
      </c>
      <c r="D52" s="231">
        <f>'Intenzity 0'!E66</f>
        <v>0</v>
      </c>
      <c r="E52" s="231">
        <f>'Intenzity 0'!F66</f>
        <v>0</v>
      </c>
      <c r="F52" s="231">
        <f>'Intenzity 0'!G66</f>
        <v>0</v>
      </c>
      <c r="G52" s="231">
        <f>'Intenzity 0'!H66</f>
        <v>0</v>
      </c>
      <c r="H52" s="231">
        <f>'Intenzity 0'!I66</f>
        <v>0</v>
      </c>
      <c r="I52" s="231">
        <f>'Intenzity 0'!J66</f>
        <v>0</v>
      </c>
      <c r="J52" s="231">
        <f>'Intenzity 0'!K66</f>
        <v>0</v>
      </c>
      <c r="K52" s="231">
        <f>'Intenzity 0'!L66</f>
        <v>0</v>
      </c>
      <c r="L52" s="231">
        <f>'Intenzity 0'!M66</f>
        <v>0</v>
      </c>
      <c r="M52" s="231">
        <f>'Intenzity 0'!N66</f>
        <v>0</v>
      </c>
      <c r="N52" s="231">
        <f>'Intenzity 0'!O66</f>
        <v>0</v>
      </c>
      <c r="O52" s="231">
        <f>'Intenzity 0'!P66</f>
        <v>0</v>
      </c>
      <c r="P52" s="231">
        <f>'Intenzity 0'!Q66</f>
        <v>0</v>
      </c>
      <c r="Q52" s="231">
        <f>'Intenzity 0'!R66</f>
        <v>0</v>
      </c>
      <c r="R52" s="231">
        <f>'Intenzity 0'!S66</f>
        <v>0</v>
      </c>
      <c r="S52" s="231">
        <f>'Intenzity 0'!T66</f>
        <v>0</v>
      </c>
      <c r="T52" s="231">
        <f>'Intenzity 0'!U66</f>
        <v>0</v>
      </c>
      <c r="U52" s="231">
        <f>'Intenzity 0'!V66</f>
        <v>0</v>
      </c>
      <c r="V52" s="231">
        <f>'Intenzity 0'!W66</f>
        <v>0</v>
      </c>
      <c r="W52" s="231">
        <f>'Intenzity 0'!X66</f>
        <v>0</v>
      </c>
      <c r="X52" s="231">
        <f>'Intenzity 0'!Y66</f>
        <v>0</v>
      </c>
      <c r="Y52" s="231">
        <f>'Intenzity 0'!Z66</f>
        <v>0</v>
      </c>
      <c r="Z52" s="231">
        <f>'Intenzity 0'!AA66</f>
        <v>0</v>
      </c>
      <c r="AA52" s="231">
        <f>'Intenzity 0'!AB66</f>
        <v>0</v>
      </c>
      <c r="AB52" s="231">
        <f>'Intenzity 0'!AC66</f>
        <v>0</v>
      </c>
      <c r="AC52" s="231">
        <f>'Intenzity 0'!AD66</f>
        <v>0</v>
      </c>
      <c r="AD52" s="231">
        <f>'Intenzity 0'!AE66</f>
        <v>0</v>
      </c>
      <c r="AE52" s="231">
        <f>'Intenzity 0'!AF66</f>
        <v>0</v>
      </c>
      <c r="AF52" s="231">
        <f>'Intenzity 0'!AG66</f>
        <v>0</v>
      </c>
      <c r="AG52" s="231">
        <f>'Intenzity 0'!AH66</f>
        <v>0</v>
      </c>
    </row>
    <row r="53" spans="2:33" x14ac:dyDescent="0.2">
      <c r="B53" s="203" t="s">
        <v>241</v>
      </c>
      <c r="C53" s="221">
        <f t="shared" si="11"/>
        <v>0</v>
      </c>
      <c r="D53" s="231">
        <f>'Intenzity 0'!E83</f>
        <v>0</v>
      </c>
      <c r="E53" s="231">
        <f>'Intenzity 0'!F83</f>
        <v>0</v>
      </c>
      <c r="F53" s="231">
        <f>'Intenzity 0'!G83</f>
        <v>0</v>
      </c>
      <c r="G53" s="231">
        <f>'Intenzity 0'!H83</f>
        <v>0</v>
      </c>
      <c r="H53" s="231">
        <f>'Intenzity 0'!I83</f>
        <v>0</v>
      </c>
      <c r="I53" s="231">
        <f>'Intenzity 0'!J83</f>
        <v>0</v>
      </c>
      <c r="J53" s="231">
        <f>'Intenzity 0'!K83</f>
        <v>0</v>
      </c>
      <c r="K53" s="231">
        <f>'Intenzity 0'!L83</f>
        <v>0</v>
      </c>
      <c r="L53" s="231">
        <f>'Intenzity 0'!M83</f>
        <v>0</v>
      </c>
      <c r="M53" s="231">
        <f>'Intenzity 0'!N83</f>
        <v>0</v>
      </c>
      <c r="N53" s="231">
        <f>'Intenzity 0'!O83</f>
        <v>0</v>
      </c>
      <c r="O53" s="231">
        <f>'Intenzity 0'!P83</f>
        <v>0</v>
      </c>
      <c r="P53" s="231">
        <f>'Intenzity 0'!Q83</f>
        <v>0</v>
      </c>
      <c r="Q53" s="231">
        <f>'Intenzity 0'!R83</f>
        <v>0</v>
      </c>
      <c r="R53" s="231">
        <f>'Intenzity 0'!S83</f>
        <v>0</v>
      </c>
      <c r="S53" s="231">
        <f>'Intenzity 0'!T83</f>
        <v>0</v>
      </c>
      <c r="T53" s="231">
        <f>'Intenzity 0'!U83</f>
        <v>0</v>
      </c>
      <c r="U53" s="231">
        <f>'Intenzity 0'!V83</f>
        <v>0</v>
      </c>
      <c r="V53" s="231">
        <f>'Intenzity 0'!W83</f>
        <v>0</v>
      </c>
      <c r="W53" s="231">
        <f>'Intenzity 0'!X83</f>
        <v>0</v>
      </c>
      <c r="X53" s="231">
        <f>'Intenzity 0'!Y83</f>
        <v>0</v>
      </c>
      <c r="Y53" s="231">
        <f>'Intenzity 0'!Z83</f>
        <v>0</v>
      </c>
      <c r="Z53" s="231">
        <f>'Intenzity 0'!AA83</f>
        <v>0</v>
      </c>
      <c r="AA53" s="231">
        <f>'Intenzity 0'!AB83</f>
        <v>0</v>
      </c>
      <c r="AB53" s="231">
        <f>'Intenzity 0'!AC83</f>
        <v>0</v>
      </c>
      <c r="AC53" s="231">
        <f>'Intenzity 0'!AD83</f>
        <v>0</v>
      </c>
      <c r="AD53" s="231">
        <f>'Intenzity 0'!AE83</f>
        <v>0</v>
      </c>
      <c r="AE53" s="231">
        <f>'Intenzity 0'!AF83</f>
        <v>0</v>
      </c>
      <c r="AF53" s="231">
        <f>'Intenzity 0'!AG83</f>
        <v>0</v>
      </c>
      <c r="AG53" s="231">
        <f>'Intenzity 0'!AH83</f>
        <v>0</v>
      </c>
    </row>
    <row r="56" spans="2:33" x14ac:dyDescent="0.2">
      <c r="B56" s="203"/>
      <c r="C56" s="203"/>
      <c r="D56" s="203" t="s">
        <v>10</v>
      </c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</row>
    <row r="57" spans="2:33" x14ac:dyDescent="0.2">
      <c r="B57" s="205" t="s">
        <v>378</v>
      </c>
      <c r="C57" s="205"/>
      <c r="D57" s="203">
        <v>1</v>
      </c>
      <c r="E57" s="203">
        <v>2</v>
      </c>
      <c r="F57" s="203">
        <v>3</v>
      </c>
      <c r="G57" s="203">
        <v>4</v>
      </c>
      <c r="H57" s="203">
        <v>5</v>
      </c>
      <c r="I57" s="203">
        <v>6</v>
      </c>
      <c r="J57" s="203">
        <v>7</v>
      </c>
      <c r="K57" s="203">
        <v>8</v>
      </c>
      <c r="L57" s="203">
        <v>9</v>
      </c>
      <c r="M57" s="203">
        <v>10</v>
      </c>
      <c r="N57" s="203">
        <v>11</v>
      </c>
      <c r="O57" s="203">
        <v>12</v>
      </c>
      <c r="P57" s="203">
        <v>13</v>
      </c>
      <c r="Q57" s="203">
        <v>14</v>
      </c>
      <c r="R57" s="203">
        <v>15</v>
      </c>
      <c r="S57" s="203">
        <v>16</v>
      </c>
      <c r="T57" s="203">
        <v>17</v>
      </c>
      <c r="U57" s="203">
        <v>18</v>
      </c>
      <c r="V57" s="203">
        <v>19</v>
      </c>
      <c r="W57" s="203">
        <v>20</v>
      </c>
      <c r="X57" s="203">
        <v>21</v>
      </c>
      <c r="Y57" s="203">
        <v>22</v>
      </c>
      <c r="Z57" s="203">
        <v>23</v>
      </c>
      <c r="AA57" s="203">
        <v>24</v>
      </c>
      <c r="AB57" s="203">
        <v>25</v>
      </c>
      <c r="AC57" s="203">
        <v>26</v>
      </c>
      <c r="AD57" s="203">
        <v>27</v>
      </c>
      <c r="AE57" s="203">
        <v>28</v>
      </c>
      <c r="AF57" s="203">
        <v>29</v>
      </c>
      <c r="AG57" s="203">
        <v>30</v>
      </c>
    </row>
    <row r="58" spans="2:33" x14ac:dyDescent="0.2">
      <c r="B58" s="206" t="s">
        <v>46</v>
      </c>
      <c r="C58" s="206" t="s">
        <v>9</v>
      </c>
      <c r="D58" s="207">
        <f>D4</f>
        <v>2022</v>
      </c>
      <c r="E58" s="207">
        <f t="shared" ref="E58:AG58" si="12">E4</f>
        <v>2023</v>
      </c>
      <c r="F58" s="207">
        <f t="shared" si="12"/>
        <v>2024</v>
      </c>
      <c r="G58" s="207">
        <f t="shared" si="12"/>
        <v>2025</v>
      </c>
      <c r="H58" s="207">
        <f t="shared" si="12"/>
        <v>2026</v>
      </c>
      <c r="I58" s="207">
        <f t="shared" si="12"/>
        <v>2027</v>
      </c>
      <c r="J58" s="207">
        <f t="shared" si="12"/>
        <v>2028</v>
      </c>
      <c r="K58" s="207">
        <f t="shared" si="12"/>
        <v>2029</v>
      </c>
      <c r="L58" s="207">
        <f t="shared" si="12"/>
        <v>2030</v>
      </c>
      <c r="M58" s="207">
        <f t="shared" si="12"/>
        <v>2031</v>
      </c>
      <c r="N58" s="207">
        <f t="shared" si="12"/>
        <v>2032</v>
      </c>
      <c r="O58" s="207">
        <f t="shared" si="12"/>
        <v>2033</v>
      </c>
      <c r="P58" s="207">
        <f t="shared" si="12"/>
        <v>2034</v>
      </c>
      <c r="Q58" s="207">
        <f t="shared" si="12"/>
        <v>2035</v>
      </c>
      <c r="R58" s="207">
        <f t="shared" si="12"/>
        <v>2036</v>
      </c>
      <c r="S58" s="207">
        <f t="shared" si="12"/>
        <v>2037</v>
      </c>
      <c r="T58" s="207">
        <f t="shared" si="12"/>
        <v>2038</v>
      </c>
      <c r="U58" s="207">
        <f t="shared" si="12"/>
        <v>2039</v>
      </c>
      <c r="V58" s="207">
        <f t="shared" si="12"/>
        <v>2040</v>
      </c>
      <c r="W58" s="207">
        <f t="shared" si="12"/>
        <v>2041</v>
      </c>
      <c r="X58" s="207">
        <f t="shared" si="12"/>
        <v>2042</v>
      </c>
      <c r="Y58" s="207">
        <f t="shared" si="12"/>
        <v>2043</v>
      </c>
      <c r="Z58" s="207">
        <f t="shared" si="12"/>
        <v>2044</v>
      </c>
      <c r="AA58" s="207">
        <f t="shared" si="12"/>
        <v>2045</v>
      </c>
      <c r="AB58" s="207">
        <f t="shared" si="12"/>
        <v>2046</v>
      </c>
      <c r="AC58" s="207">
        <f t="shared" si="12"/>
        <v>2047</v>
      </c>
      <c r="AD58" s="207">
        <f t="shared" si="12"/>
        <v>2048</v>
      </c>
      <c r="AE58" s="207">
        <f t="shared" si="12"/>
        <v>2049</v>
      </c>
      <c r="AF58" s="207">
        <f t="shared" si="12"/>
        <v>2050</v>
      </c>
      <c r="AG58" s="207">
        <f t="shared" si="12"/>
        <v>2051</v>
      </c>
    </row>
    <row r="59" spans="2:33" x14ac:dyDescent="0.2">
      <c r="B59" s="203" t="s">
        <v>366</v>
      </c>
      <c r="C59" s="221">
        <f t="shared" ref="C59:C64" si="13">SUM(D59:AG59)</f>
        <v>0</v>
      </c>
      <c r="D59" s="231">
        <f>('Intenzity 1'!E15)*0.75</f>
        <v>0</v>
      </c>
      <c r="E59" s="231">
        <f>('Intenzity 1'!F15)*0.75</f>
        <v>0</v>
      </c>
      <c r="F59" s="231">
        <f>('Intenzity 1'!G15)*0.75</f>
        <v>0</v>
      </c>
      <c r="G59" s="231">
        <f>('Intenzity 1'!H15)*0.75</f>
        <v>0</v>
      </c>
      <c r="H59" s="231">
        <f>('Intenzity 1'!I15)*0.75</f>
        <v>0</v>
      </c>
      <c r="I59" s="231">
        <f>('Intenzity 1'!J15)*0.75</f>
        <v>0</v>
      </c>
      <c r="J59" s="231">
        <f>('Intenzity 1'!K15)*0.75</f>
        <v>0</v>
      </c>
      <c r="K59" s="231">
        <f>('Intenzity 1'!L15)*0.75</f>
        <v>0</v>
      </c>
      <c r="L59" s="231">
        <f>('Intenzity 1'!M15)*0.75</f>
        <v>0</v>
      </c>
      <c r="M59" s="231">
        <f>('Intenzity 1'!N15)*0.75</f>
        <v>0</v>
      </c>
      <c r="N59" s="231">
        <f>('Intenzity 1'!O15)*0.75</f>
        <v>0</v>
      </c>
      <c r="O59" s="231">
        <f>('Intenzity 1'!P15)*0.75</f>
        <v>0</v>
      </c>
      <c r="P59" s="231">
        <f>('Intenzity 1'!Q15)*0.75</f>
        <v>0</v>
      </c>
      <c r="Q59" s="231">
        <f>('Intenzity 1'!R15)*0.75</f>
        <v>0</v>
      </c>
      <c r="R59" s="231">
        <f>('Intenzity 1'!S15)*0.75</f>
        <v>0</v>
      </c>
      <c r="S59" s="231">
        <f>('Intenzity 1'!T15)*0.75</f>
        <v>0</v>
      </c>
      <c r="T59" s="231">
        <f>('Intenzity 1'!U15)*0.75</f>
        <v>0</v>
      </c>
      <c r="U59" s="231">
        <f>('Intenzity 1'!V15)*0.75</f>
        <v>0</v>
      </c>
      <c r="V59" s="231">
        <f>('Intenzity 1'!W15)*0.75</f>
        <v>0</v>
      </c>
      <c r="W59" s="231">
        <f>('Intenzity 1'!X15)*0.75</f>
        <v>0</v>
      </c>
      <c r="X59" s="231">
        <f>('Intenzity 1'!Y15)*0.75</f>
        <v>0</v>
      </c>
      <c r="Y59" s="231">
        <f>('Intenzity 1'!Z15)*0.75</f>
        <v>0</v>
      </c>
      <c r="Z59" s="231">
        <f>('Intenzity 1'!AA15)*0.75</f>
        <v>0</v>
      </c>
      <c r="AA59" s="231">
        <f>('Intenzity 1'!AB15)*0.75</f>
        <v>0</v>
      </c>
      <c r="AB59" s="231">
        <f>('Intenzity 1'!AC15)*0.75</f>
        <v>0</v>
      </c>
      <c r="AC59" s="231">
        <f>('Intenzity 1'!AD15)*0.75</f>
        <v>0</v>
      </c>
      <c r="AD59" s="231">
        <f>('Intenzity 1'!AE15)*0.75</f>
        <v>0</v>
      </c>
      <c r="AE59" s="231">
        <f>('Intenzity 1'!AF15)*0.75</f>
        <v>0</v>
      </c>
      <c r="AF59" s="231">
        <f>('Intenzity 1'!AG15)*0.75</f>
        <v>0</v>
      </c>
      <c r="AG59" s="231">
        <f>('Intenzity 1'!AH15)*0.75</f>
        <v>0</v>
      </c>
    </row>
    <row r="60" spans="2:33" x14ac:dyDescent="0.2">
      <c r="B60" s="203" t="s">
        <v>367</v>
      </c>
      <c r="C60" s="221">
        <f t="shared" si="13"/>
        <v>0</v>
      </c>
      <c r="D60" s="231">
        <f>('Intenzity 1'!E15)*0.25</f>
        <v>0</v>
      </c>
      <c r="E60" s="231">
        <f>('Intenzity 1'!F15)*0.25</f>
        <v>0</v>
      </c>
      <c r="F60" s="231">
        <f>('Intenzity 1'!G15)*0.25</f>
        <v>0</v>
      </c>
      <c r="G60" s="231">
        <f>('Intenzity 1'!H15)*0.25</f>
        <v>0</v>
      </c>
      <c r="H60" s="231">
        <f>('Intenzity 1'!I15)*0.25</f>
        <v>0</v>
      </c>
      <c r="I60" s="231">
        <f>('Intenzity 1'!J15)*0.25</f>
        <v>0</v>
      </c>
      <c r="J60" s="231">
        <f>('Intenzity 1'!K15)*0.25</f>
        <v>0</v>
      </c>
      <c r="K60" s="231">
        <f>('Intenzity 1'!L15)*0.25</f>
        <v>0</v>
      </c>
      <c r="L60" s="231">
        <f>('Intenzity 1'!M15)*0.25</f>
        <v>0</v>
      </c>
      <c r="M60" s="231">
        <f>('Intenzity 1'!N15)*0.25</f>
        <v>0</v>
      </c>
      <c r="N60" s="231">
        <f>('Intenzity 1'!O15)*0.25</f>
        <v>0</v>
      </c>
      <c r="O60" s="231">
        <f>('Intenzity 1'!P15)*0.25</f>
        <v>0</v>
      </c>
      <c r="P60" s="231">
        <f>('Intenzity 1'!Q15)*0.25</f>
        <v>0</v>
      </c>
      <c r="Q60" s="231">
        <f>('Intenzity 1'!R15)*0.25</f>
        <v>0</v>
      </c>
      <c r="R60" s="231">
        <f>('Intenzity 1'!S15)*0.25</f>
        <v>0</v>
      </c>
      <c r="S60" s="231">
        <f>('Intenzity 1'!T15)*0.25</f>
        <v>0</v>
      </c>
      <c r="T60" s="231">
        <f>('Intenzity 1'!U15)*0.25</f>
        <v>0</v>
      </c>
      <c r="U60" s="231">
        <f>('Intenzity 1'!V15)*0.25</f>
        <v>0</v>
      </c>
      <c r="V60" s="231">
        <f>('Intenzity 1'!W15)*0.25</f>
        <v>0</v>
      </c>
      <c r="W60" s="231">
        <f>('Intenzity 1'!X15)*0.25</f>
        <v>0</v>
      </c>
      <c r="X60" s="231">
        <f>('Intenzity 1'!Y15)*0.25</f>
        <v>0</v>
      </c>
      <c r="Y60" s="231">
        <f>('Intenzity 1'!Z15)*0.25</f>
        <v>0</v>
      </c>
      <c r="Z60" s="231">
        <f>('Intenzity 1'!AA15)*0.25</f>
        <v>0</v>
      </c>
      <c r="AA60" s="231">
        <f>('Intenzity 1'!AB15)*0.25</f>
        <v>0</v>
      </c>
      <c r="AB60" s="231">
        <f>('Intenzity 1'!AC15)*0.25</f>
        <v>0</v>
      </c>
      <c r="AC60" s="231">
        <f>('Intenzity 1'!AD15)*0.25</f>
        <v>0</v>
      </c>
      <c r="AD60" s="231">
        <f>('Intenzity 1'!AE15)*0.25</f>
        <v>0</v>
      </c>
      <c r="AE60" s="231">
        <f>('Intenzity 1'!AF15)*0.25</f>
        <v>0</v>
      </c>
      <c r="AF60" s="231">
        <f>('Intenzity 1'!AG15)*0.25</f>
        <v>0</v>
      </c>
      <c r="AG60" s="231">
        <f>('Intenzity 1'!AH15)*0.25</f>
        <v>0</v>
      </c>
    </row>
    <row r="61" spans="2:33" x14ac:dyDescent="0.2">
      <c r="B61" s="203" t="s">
        <v>238</v>
      </c>
      <c r="C61" s="221">
        <f t="shared" si="13"/>
        <v>0</v>
      </c>
      <c r="D61" s="231">
        <f>'Intenzity 1'!E32</f>
        <v>0</v>
      </c>
      <c r="E61" s="231">
        <f>'Intenzity 1'!F32</f>
        <v>0</v>
      </c>
      <c r="F61" s="231">
        <f>'Intenzity 1'!G32</f>
        <v>0</v>
      </c>
      <c r="G61" s="231">
        <f>'Intenzity 1'!H32</f>
        <v>0</v>
      </c>
      <c r="H61" s="231">
        <f>'Intenzity 1'!I32</f>
        <v>0</v>
      </c>
      <c r="I61" s="231">
        <f>'Intenzity 1'!J32</f>
        <v>0</v>
      </c>
      <c r="J61" s="231">
        <f>'Intenzity 1'!K32</f>
        <v>0</v>
      </c>
      <c r="K61" s="231">
        <f>'Intenzity 1'!L32</f>
        <v>0</v>
      </c>
      <c r="L61" s="231">
        <f>'Intenzity 1'!M32</f>
        <v>0</v>
      </c>
      <c r="M61" s="231">
        <f>'Intenzity 1'!N32</f>
        <v>0</v>
      </c>
      <c r="N61" s="231">
        <f>'Intenzity 1'!O32</f>
        <v>0</v>
      </c>
      <c r="O61" s="231">
        <f>'Intenzity 1'!P32</f>
        <v>0</v>
      </c>
      <c r="P61" s="231">
        <f>'Intenzity 1'!Q32</f>
        <v>0</v>
      </c>
      <c r="Q61" s="231">
        <f>'Intenzity 1'!R32</f>
        <v>0</v>
      </c>
      <c r="R61" s="231">
        <f>'Intenzity 1'!S32</f>
        <v>0</v>
      </c>
      <c r="S61" s="231">
        <f>'Intenzity 1'!T32</f>
        <v>0</v>
      </c>
      <c r="T61" s="231">
        <f>'Intenzity 1'!U32</f>
        <v>0</v>
      </c>
      <c r="U61" s="231">
        <f>'Intenzity 1'!V32</f>
        <v>0</v>
      </c>
      <c r="V61" s="231">
        <f>'Intenzity 1'!W32</f>
        <v>0</v>
      </c>
      <c r="W61" s="231">
        <f>'Intenzity 1'!X32</f>
        <v>0</v>
      </c>
      <c r="X61" s="231">
        <f>'Intenzity 1'!Y32</f>
        <v>0</v>
      </c>
      <c r="Y61" s="231">
        <f>'Intenzity 1'!Z32</f>
        <v>0</v>
      </c>
      <c r="Z61" s="231">
        <f>'Intenzity 1'!AA32</f>
        <v>0</v>
      </c>
      <c r="AA61" s="231">
        <f>'Intenzity 1'!AB32</f>
        <v>0</v>
      </c>
      <c r="AB61" s="231">
        <f>'Intenzity 1'!AC32</f>
        <v>0</v>
      </c>
      <c r="AC61" s="231">
        <f>'Intenzity 1'!AD32</f>
        <v>0</v>
      </c>
      <c r="AD61" s="231">
        <f>'Intenzity 1'!AE32</f>
        <v>0</v>
      </c>
      <c r="AE61" s="231">
        <f>'Intenzity 1'!AF32</f>
        <v>0</v>
      </c>
      <c r="AF61" s="231">
        <f>'Intenzity 1'!AG32</f>
        <v>0</v>
      </c>
      <c r="AG61" s="231">
        <f>'Intenzity 1'!AH32</f>
        <v>0</v>
      </c>
    </row>
    <row r="62" spans="2:33" x14ac:dyDescent="0.2">
      <c r="B62" s="203" t="s">
        <v>239</v>
      </c>
      <c r="C62" s="221">
        <f t="shared" si="13"/>
        <v>0</v>
      </c>
      <c r="D62" s="231">
        <f>'Intenzity 1'!E49</f>
        <v>0</v>
      </c>
      <c r="E62" s="231">
        <f>'Intenzity 1'!F49</f>
        <v>0</v>
      </c>
      <c r="F62" s="231">
        <f>'Intenzity 1'!G49</f>
        <v>0</v>
      </c>
      <c r="G62" s="231">
        <f>'Intenzity 1'!H49</f>
        <v>0</v>
      </c>
      <c r="H62" s="231">
        <f>'Intenzity 1'!I49</f>
        <v>0</v>
      </c>
      <c r="I62" s="231">
        <f>'Intenzity 1'!J49</f>
        <v>0</v>
      </c>
      <c r="J62" s="231">
        <f>'Intenzity 1'!K49</f>
        <v>0</v>
      </c>
      <c r="K62" s="231">
        <f>'Intenzity 1'!L49</f>
        <v>0</v>
      </c>
      <c r="L62" s="231">
        <f>'Intenzity 1'!M49</f>
        <v>0</v>
      </c>
      <c r="M62" s="231">
        <f>'Intenzity 1'!N49</f>
        <v>0</v>
      </c>
      <c r="N62" s="231">
        <f>'Intenzity 1'!O49</f>
        <v>0</v>
      </c>
      <c r="O62" s="231">
        <f>'Intenzity 1'!P49</f>
        <v>0</v>
      </c>
      <c r="P62" s="231">
        <f>'Intenzity 1'!Q49</f>
        <v>0</v>
      </c>
      <c r="Q62" s="231">
        <f>'Intenzity 1'!R49</f>
        <v>0</v>
      </c>
      <c r="R62" s="231">
        <f>'Intenzity 1'!S49</f>
        <v>0</v>
      </c>
      <c r="S62" s="231">
        <f>'Intenzity 1'!T49</f>
        <v>0</v>
      </c>
      <c r="T62" s="231">
        <f>'Intenzity 1'!U49</f>
        <v>0</v>
      </c>
      <c r="U62" s="231">
        <f>'Intenzity 1'!V49</f>
        <v>0</v>
      </c>
      <c r="V62" s="231">
        <f>'Intenzity 1'!W49</f>
        <v>0</v>
      </c>
      <c r="W62" s="231">
        <f>'Intenzity 1'!X49</f>
        <v>0</v>
      </c>
      <c r="X62" s="231">
        <f>'Intenzity 1'!Y49</f>
        <v>0</v>
      </c>
      <c r="Y62" s="231">
        <f>'Intenzity 1'!Z49</f>
        <v>0</v>
      </c>
      <c r="Z62" s="231">
        <f>'Intenzity 1'!AA49</f>
        <v>0</v>
      </c>
      <c r="AA62" s="231">
        <f>'Intenzity 1'!AB49</f>
        <v>0</v>
      </c>
      <c r="AB62" s="231">
        <f>'Intenzity 1'!AC49</f>
        <v>0</v>
      </c>
      <c r="AC62" s="231">
        <f>'Intenzity 1'!AD49</f>
        <v>0</v>
      </c>
      <c r="AD62" s="231">
        <f>'Intenzity 1'!AE49</f>
        <v>0</v>
      </c>
      <c r="AE62" s="231">
        <f>'Intenzity 1'!AF49</f>
        <v>0</v>
      </c>
      <c r="AF62" s="231">
        <f>'Intenzity 1'!AG49</f>
        <v>0</v>
      </c>
      <c r="AG62" s="231">
        <f>'Intenzity 1'!AH49</f>
        <v>0</v>
      </c>
    </row>
    <row r="63" spans="2:33" x14ac:dyDescent="0.2">
      <c r="B63" s="203" t="s">
        <v>240</v>
      </c>
      <c r="C63" s="221">
        <f t="shared" si="13"/>
        <v>0</v>
      </c>
      <c r="D63" s="231">
        <f>'Intenzity 1'!E66</f>
        <v>0</v>
      </c>
      <c r="E63" s="231">
        <f>'Intenzity 1'!F66</f>
        <v>0</v>
      </c>
      <c r="F63" s="231">
        <f>'Intenzity 1'!G66</f>
        <v>0</v>
      </c>
      <c r="G63" s="231">
        <f>'Intenzity 1'!H66</f>
        <v>0</v>
      </c>
      <c r="H63" s="231">
        <f>'Intenzity 1'!I66</f>
        <v>0</v>
      </c>
      <c r="I63" s="231">
        <f>'Intenzity 1'!J66</f>
        <v>0</v>
      </c>
      <c r="J63" s="231">
        <f>'Intenzity 1'!K66</f>
        <v>0</v>
      </c>
      <c r="K63" s="231">
        <f>'Intenzity 1'!L66</f>
        <v>0</v>
      </c>
      <c r="L63" s="231">
        <f>'Intenzity 1'!M66</f>
        <v>0</v>
      </c>
      <c r="M63" s="231">
        <f>'Intenzity 1'!N66</f>
        <v>0</v>
      </c>
      <c r="N63" s="231">
        <f>'Intenzity 1'!O66</f>
        <v>0</v>
      </c>
      <c r="O63" s="231">
        <f>'Intenzity 1'!P66</f>
        <v>0</v>
      </c>
      <c r="P63" s="231">
        <f>'Intenzity 1'!Q66</f>
        <v>0</v>
      </c>
      <c r="Q63" s="231">
        <f>'Intenzity 1'!R66</f>
        <v>0</v>
      </c>
      <c r="R63" s="231">
        <f>'Intenzity 1'!S66</f>
        <v>0</v>
      </c>
      <c r="S63" s="231">
        <f>'Intenzity 1'!T66</f>
        <v>0</v>
      </c>
      <c r="T63" s="231">
        <f>'Intenzity 1'!U66</f>
        <v>0</v>
      </c>
      <c r="U63" s="231">
        <f>'Intenzity 1'!V66</f>
        <v>0</v>
      </c>
      <c r="V63" s="231">
        <f>'Intenzity 1'!W66</f>
        <v>0</v>
      </c>
      <c r="W63" s="231">
        <f>'Intenzity 1'!X66</f>
        <v>0</v>
      </c>
      <c r="X63" s="231">
        <f>'Intenzity 1'!Y66</f>
        <v>0</v>
      </c>
      <c r="Y63" s="231">
        <f>'Intenzity 1'!Z66</f>
        <v>0</v>
      </c>
      <c r="Z63" s="231">
        <f>'Intenzity 1'!AA66</f>
        <v>0</v>
      </c>
      <c r="AA63" s="231">
        <f>'Intenzity 1'!AB66</f>
        <v>0</v>
      </c>
      <c r="AB63" s="231">
        <f>'Intenzity 1'!AC66</f>
        <v>0</v>
      </c>
      <c r="AC63" s="231">
        <f>'Intenzity 1'!AD66</f>
        <v>0</v>
      </c>
      <c r="AD63" s="231">
        <f>'Intenzity 1'!AE66</f>
        <v>0</v>
      </c>
      <c r="AE63" s="231">
        <f>'Intenzity 1'!AF66</f>
        <v>0</v>
      </c>
      <c r="AF63" s="231">
        <f>'Intenzity 1'!AG66</f>
        <v>0</v>
      </c>
      <c r="AG63" s="231">
        <f>'Intenzity 1'!AH66</f>
        <v>0</v>
      </c>
    </row>
    <row r="64" spans="2:33" x14ac:dyDescent="0.2">
      <c r="B64" s="203" t="s">
        <v>241</v>
      </c>
      <c r="C64" s="221">
        <f t="shared" si="13"/>
        <v>0</v>
      </c>
      <c r="D64" s="231">
        <f>'Intenzity 1'!E83</f>
        <v>0</v>
      </c>
      <c r="E64" s="231">
        <f>'Intenzity 1'!F83</f>
        <v>0</v>
      </c>
      <c r="F64" s="231">
        <f>'Intenzity 1'!G83</f>
        <v>0</v>
      </c>
      <c r="G64" s="231">
        <f>'Intenzity 1'!H83</f>
        <v>0</v>
      </c>
      <c r="H64" s="231">
        <f>'Intenzity 1'!I83</f>
        <v>0</v>
      </c>
      <c r="I64" s="231">
        <f>'Intenzity 1'!J83</f>
        <v>0</v>
      </c>
      <c r="J64" s="231">
        <f>'Intenzity 1'!K83</f>
        <v>0</v>
      </c>
      <c r="K64" s="231">
        <f>'Intenzity 1'!L83</f>
        <v>0</v>
      </c>
      <c r="L64" s="231">
        <f>'Intenzity 1'!M83</f>
        <v>0</v>
      </c>
      <c r="M64" s="231">
        <f>'Intenzity 1'!N83</f>
        <v>0</v>
      </c>
      <c r="N64" s="231">
        <f>'Intenzity 1'!O83</f>
        <v>0</v>
      </c>
      <c r="O64" s="231">
        <f>'Intenzity 1'!P83</f>
        <v>0</v>
      </c>
      <c r="P64" s="231">
        <f>'Intenzity 1'!Q83</f>
        <v>0</v>
      </c>
      <c r="Q64" s="231">
        <f>'Intenzity 1'!R83</f>
        <v>0</v>
      </c>
      <c r="R64" s="231">
        <f>'Intenzity 1'!S83</f>
        <v>0</v>
      </c>
      <c r="S64" s="231">
        <f>'Intenzity 1'!T83</f>
        <v>0</v>
      </c>
      <c r="T64" s="231">
        <f>'Intenzity 1'!U83</f>
        <v>0</v>
      </c>
      <c r="U64" s="231">
        <f>'Intenzity 1'!V83</f>
        <v>0</v>
      </c>
      <c r="V64" s="231">
        <f>'Intenzity 1'!W83</f>
        <v>0</v>
      </c>
      <c r="W64" s="231">
        <f>'Intenzity 1'!X83</f>
        <v>0</v>
      </c>
      <c r="X64" s="231">
        <f>'Intenzity 1'!Y83</f>
        <v>0</v>
      </c>
      <c r="Y64" s="231">
        <f>'Intenzity 1'!Z83</f>
        <v>0</v>
      </c>
      <c r="Z64" s="231">
        <f>'Intenzity 1'!AA83</f>
        <v>0</v>
      </c>
      <c r="AA64" s="231">
        <f>'Intenzity 1'!AB83</f>
        <v>0</v>
      </c>
      <c r="AB64" s="231">
        <f>'Intenzity 1'!AC83</f>
        <v>0</v>
      </c>
      <c r="AC64" s="231">
        <f>'Intenzity 1'!AD83</f>
        <v>0</v>
      </c>
      <c r="AD64" s="231">
        <f>'Intenzity 1'!AE83</f>
        <v>0</v>
      </c>
      <c r="AE64" s="231">
        <f>'Intenzity 1'!AF83</f>
        <v>0</v>
      </c>
      <c r="AF64" s="231">
        <f>'Intenzity 1'!AG83</f>
        <v>0</v>
      </c>
      <c r="AG64" s="231">
        <f>'Intenzity 1'!AH83</f>
        <v>0</v>
      </c>
    </row>
    <row r="67" spans="2:33" x14ac:dyDescent="0.2">
      <c r="B67" s="203"/>
      <c r="C67" s="203"/>
      <c r="D67" s="203" t="s">
        <v>10</v>
      </c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</row>
    <row r="68" spans="2:33" x14ac:dyDescent="0.2">
      <c r="B68" s="205" t="s">
        <v>379</v>
      </c>
      <c r="C68" s="205"/>
      <c r="D68" s="203">
        <v>1</v>
      </c>
      <c r="E68" s="203">
        <v>2</v>
      </c>
      <c r="F68" s="203">
        <v>3</v>
      </c>
      <c r="G68" s="203">
        <v>4</v>
      </c>
      <c r="H68" s="203">
        <v>5</v>
      </c>
      <c r="I68" s="203">
        <v>6</v>
      </c>
      <c r="J68" s="203">
        <v>7</v>
      </c>
      <c r="K68" s="203">
        <v>8</v>
      </c>
      <c r="L68" s="203">
        <v>9</v>
      </c>
      <c r="M68" s="203">
        <v>10</v>
      </c>
      <c r="N68" s="203">
        <v>11</v>
      </c>
      <c r="O68" s="203">
        <v>12</v>
      </c>
      <c r="P68" s="203">
        <v>13</v>
      </c>
      <c r="Q68" s="203">
        <v>14</v>
      </c>
      <c r="R68" s="203">
        <v>15</v>
      </c>
      <c r="S68" s="203">
        <v>16</v>
      </c>
      <c r="T68" s="203">
        <v>17</v>
      </c>
      <c r="U68" s="203">
        <v>18</v>
      </c>
      <c r="V68" s="203">
        <v>19</v>
      </c>
      <c r="W68" s="203">
        <v>20</v>
      </c>
      <c r="X68" s="203">
        <v>21</v>
      </c>
      <c r="Y68" s="203">
        <v>22</v>
      </c>
      <c r="Z68" s="203">
        <v>23</v>
      </c>
      <c r="AA68" s="203">
        <v>24</v>
      </c>
      <c r="AB68" s="203">
        <v>25</v>
      </c>
      <c r="AC68" s="203">
        <v>26</v>
      </c>
      <c r="AD68" s="203">
        <v>27</v>
      </c>
      <c r="AE68" s="203">
        <v>28</v>
      </c>
      <c r="AF68" s="203">
        <v>29</v>
      </c>
      <c r="AG68" s="203">
        <v>30</v>
      </c>
    </row>
    <row r="69" spans="2:33" x14ac:dyDescent="0.2">
      <c r="B69" s="206" t="s">
        <v>90</v>
      </c>
      <c r="C69" s="206" t="s">
        <v>9</v>
      </c>
      <c r="D69" s="207">
        <f>D4</f>
        <v>2022</v>
      </c>
      <c r="E69" s="207">
        <f t="shared" ref="E69:AG69" si="14">E4</f>
        <v>2023</v>
      </c>
      <c r="F69" s="207">
        <f t="shared" si="14"/>
        <v>2024</v>
      </c>
      <c r="G69" s="207">
        <f t="shared" si="14"/>
        <v>2025</v>
      </c>
      <c r="H69" s="207">
        <f t="shared" si="14"/>
        <v>2026</v>
      </c>
      <c r="I69" s="207">
        <f t="shared" si="14"/>
        <v>2027</v>
      </c>
      <c r="J69" s="207">
        <f t="shared" si="14"/>
        <v>2028</v>
      </c>
      <c r="K69" s="207">
        <f t="shared" si="14"/>
        <v>2029</v>
      </c>
      <c r="L69" s="207">
        <f t="shared" si="14"/>
        <v>2030</v>
      </c>
      <c r="M69" s="207">
        <f t="shared" si="14"/>
        <v>2031</v>
      </c>
      <c r="N69" s="207">
        <f t="shared" si="14"/>
        <v>2032</v>
      </c>
      <c r="O69" s="207">
        <f t="shared" si="14"/>
        <v>2033</v>
      </c>
      <c r="P69" s="207">
        <f t="shared" si="14"/>
        <v>2034</v>
      </c>
      <c r="Q69" s="207">
        <f t="shared" si="14"/>
        <v>2035</v>
      </c>
      <c r="R69" s="207">
        <f t="shared" si="14"/>
        <v>2036</v>
      </c>
      <c r="S69" s="207">
        <f t="shared" si="14"/>
        <v>2037</v>
      </c>
      <c r="T69" s="207">
        <f t="shared" si="14"/>
        <v>2038</v>
      </c>
      <c r="U69" s="207">
        <f t="shared" si="14"/>
        <v>2039</v>
      </c>
      <c r="V69" s="207">
        <f t="shared" si="14"/>
        <v>2040</v>
      </c>
      <c r="W69" s="207">
        <f t="shared" si="14"/>
        <v>2041</v>
      </c>
      <c r="X69" s="207">
        <f t="shared" si="14"/>
        <v>2042</v>
      </c>
      <c r="Y69" s="207">
        <f t="shared" si="14"/>
        <v>2043</v>
      </c>
      <c r="Z69" s="207">
        <f t="shared" si="14"/>
        <v>2044</v>
      </c>
      <c r="AA69" s="207">
        <f t="shared" si="14"/>
        <v>2045</v>
      </c>
      <c r="AB69" s="207">
        <f t="shared" si="14"/>
        <v>2046</v>
      </c>
      <c r="AC69" s="207">
        <f t="shared" si="14"/>
        <v>2047</v>
      </c>
      <c r="AD69" s="207">
        <f t="shared" si="14"/>
        <v>2048</v>
      </c>
      <c r="AE69" s="207">
        <f t="shared" si="14"/>
        <v>2049</v>
      </c>
      <c r="AF69" s="207">
        <f t="shared" si="14"/>
        <v>2050</v>
      </c>
      <c r="AG69" s="207">
        <f t="shared" si="14"/>
        <v>2051</v>
      </c>
    </row>
    <row r="70" spans="2:33" x14ac:dyDescent="0.2">
      <c r="B70" s="203" t="s">
        <v>366</v>
      </c>
      <c r="C70" s="221">
        <f t="shared" ref="C70:C75" si="15">SUM(D70:AG70)</f>
        <v>5584500.0000000009</v>
      </c>
      <c r="D70" s="224">
        <f t="shared" ref="D70:D75" si="16">D48-D59</f>
        <v>186150.00000000003</v>
      </c>
      <c r="E70" s="224">
        <f t="shared" ref="E70:AG75" si="17">E48-E59</f>
        <v>186150.00000000003</v>
      </c>
      <c r="F70" s="224">
        <f t="shared" si="17"/>
        <v>186150.00000000003</v>
      </c>
      <c r="G70" s="224">
        <f t="shared" si="17"/>
        <v>186150.00000000003</v>
      </c>
      <c r="H70" s="224">
        <f t="shared" si="17"/>
        <v>186150.00000000003</v>
      </c>
      <c r="I70" s="224">
        <f t="shared" si="17"/>
        <v>186150.00000000003</v>
      </c>
      <c r="J70" s="224">
        <f t="shared" si="17"/>
        <v>186150.00000000003</v>
      </c>
      <c r="K70" s="224">
        <f t="shared" si="17"/>
        <v>186150.00000000003</v>
      </c>
      <c r="L70" s="224">
        <f t="shared" si="17"/>
        <v>186150.00000000003</v>
      </c>
      <c r="M70" s="224">
        <f t="shared" si="17"/>
        <v>186150.00000000003</v>
      </c>
      <c r="N70" s="224">
        <f t="shared" si="17"/>
        <v>186150.00000000003</v>
      </c>
      <c r="O70" s="224">
        <f t="shared" si="17"/>
        <v>186150.00000000003</v>
      </c>
      <c r="P70" s="224">
        <f t="shared" si="17"/>
        <v>186150.00000000003</v>
      </c>
      <c r="Q70" s="224">
        <f t="shared" si="17"/>
        <v>186150.00000000003</v>
      </c>
      <c r="R70" s="224">
        <f t="shared" si="17"/>
        <v>186150.00000000003</v>
      </c>
      <c r="S70" s="224">
        <f t="shared" si="17"/>
        <v>186150.00000000003</v>
      </c>
      <c r="T70" s="224">
        <f t="shared" si="17"/>
        <v>186150.00000000003</v>
      </c>
      <c r="U70" s="224">
        <f t="shared" si="17"/>
        <v>186150.00000000003</v>
      </c>
      <c r="V70" s="224">
        <f t="shared" si="17"/>
        <v>186150.00000000003</v>
      </c>
      <c r="W70" s="224">
        <f t="shared" si="17"/>
        <v>186150.00000000003</v>
      </c>
      <c r="X70" s="224">
        <f t="shared" si="17"/>
        <v>186150.00000000003</v>
      </c>
      <c r="Y70" s="224">
        <f t="shared" si="17"/>
        <v>186150.00000000003</v>
      </c>
      <c r="Z70" s="224">
        <f t="shared" si="17"/>
        <v>186150.00000000003</v>
      </c>
      <c r="AA70" s="224">
        <f t="shared" si="17"/>
        <v>186150.00000000003</v>
      </c>
      <c r="AB70" s="224">
        <f t="shared" si="17"/>
        <v>186150.00000000003</v>
      </c>
      <c r="AC70" s="224">
        <f t="shared" si="17"/>
        <v>186150.00000000003</v>
      </c>
      <c r="AD70" s="224">
        <f t="shared" si="17"/>
        <v>186150.00000000003</v>
      </c>
      <c r="AE70" s="224">
        <f t="shared" si="17"/>
        <v>186150.00000000003</v>
      </c>
      <c r="AF70" s="224">
        <f t="shared" si="17"/>
        <v>186150.00000000003</v>
      </c>
      <c r="AG70" s="224">
        <f t="shared" si="17"/>
        <v>186150.00000000003</v>
      </c>
    </row>
    <row r="71" spans="2:33" x14ac:dyDescent="0.2">
      <c r="B71" s="203" t="s">
        <v>367</v>
      </c>
      <c r="C71" s="221">
        <f t="shared" si="15"/>
        <v>1861500.0000000002</v>
      </c>
      <c r="D71" s="224">
        <f t="shared" si="16"/>
        <v>62050.000000000007</v>
      </c>
      <c r="E71" s="224">
        <f t="shared" si="17"/>
        <v>62050.000000000007</v>
      </c>
      <c r="F71" s="224">
        <f t="shared" si="17"/>
        <v>62050.000000000007</v>
      </c>
      <c r="G71" s="224">
        <f t="shared" si="17"/>
        <v>62050.000000000007</v>
      </c>
      <c r="H71" s="224">
        <f t="shared" si="17"/>
        <v>62050.000000000007</v>
      </c>
      <c r="I71" s="224">
        <f t="shared" si="17"/>
        <v>62050.000000000007</v>
      </c>
      <c r="J71" s="224">
        <f t="shared" si="17"/>
        <v>62050.000000000007</v>
      </c>
      <c r="K71" s="224">
        <f t="shared" si="17"/>
        <v>62050.000000000007</v>
      </c>
      <c r="L71" s="224">
        <f t="shared" si="17"/>
        <v>62050.000000000007</v>
      </c>
      <c r="M71" s="224">
        <f t="shared" si="17"/>
        <v>62050.000000000007</v>
      </c>
      <c r="N71" s="224">
        <f t="shared" si="17"/>
        <v>62050.000000000007</v>
      </c>
      <c r="O71" s="224">
        <f t="shared" si="17"/>
        <v>62050.000000000007</v>
      </c>
      <c r="P71" s="224">
        <f t="shared" si="17"/>
        <v>62050.000000000007</v>
      </c>
      <c r="Q71" s="224">
        <f t="shared" si="17"/>
        <v>62050.000000000007</v>
      </c>
      <c r="R71" s="224">
        <f t="shared" si="17"/>
        <v>62050.000000000007</v>
      </c>
      <c r="S71" s="224">
        <f t="shared" si="17"/>
        <v>62050.000000000007</v>
      </c>
      <c r="T71" s="224">
        <f t="shared" si="17"/>
        <v>62050.000000000007</v>
      </c>
      <c r="U71" s="224">
        <f t="shared" si="17"/>
        <v>62050.000000000007</v>
      </c>
      <c r="V71" s="224">
        <f t="shared" si="17"/>
        <v>62050.000000000007</v>
      </c>
      <c r="W71" s="224">
        <f t="shared" si="17"/>
        <v>62050.000000000007</v>
      </c>
      <c r="X71" s="224">
        <f t="shared" si="17"/>
        <v>62050.000000000007</v>
      </c>
      <c r="Y71" s="224">
        <f t="shared" si="17"/>
        <v>62050.000000000007</v>
      </c>
      <c r="Z71" s="224">
        <f t="shared" si="17"/>
        <v>62050.000000000007</v>
      </c>
      <c r="AA71" s="224">
        <f t="shared" si="17"/>
        <v>62050.000000000007</v>
      </c>
      <c r="AB71" s="224">
        <f t="shared" si="17"/>
        <v>62050.000000000007</v>
      </c>
      <c r="AC71" s="224">
        <f t="shared" si="17"/>
        <v>62050.000000000007</v>
      </c>
      <c r="AD71" s="224">
        <f t="shared" si="17"/>
        <v>62050.000000000007</v>
      </c>
      <c r="AE71" s="224">
        <f t="shared" si="17"/>
        <v>62050.000000000007</v>
      </c>
      <c r="AF71" s="224">
        <f t="shared" si="17"/>
        <v>62050.000000000007</v>
      </c>
      <c r="AG71" s="224">
        <f t="shared" si="17"/>
        <v>62050.000000000007</v>
      </c>
    </row>
    <row r="72" spans="2:33" x14ac:dyDescent="0.2">
      <c r="B72" s="203" t="s">
        <v>238</v>
      </c>
      <c r="C72" s="221">
        <f t="shared" si="15"/>
        <v>0</v>
      </c>
      <c r="D72" s="224">
        <f t="shared" si="16"/>
        <v>0</v>
      </c>
      <c r="E72" s="224">
        <f t="shared" si="17"/>
        <v>0</v>
      </c>
      <c r="F72" s="224">
        <f t="shared" si="17"/>
        <v>0</v>
      </c>
      <c r="G72" s="224">
        <f t="shared" si="17"/>
        <v>0</v>
      </c>
      <c r="H72" s="224">
        <f t="shared" si="17"/>
        <v>0</v>
      </c>
      <c r="I72" s="224">
        <f t="shared" si="17"/>
        <v>0</v>
      </c>
      <c r="J72" s="224">
        <f t="shared" si="17"/>
        <v>0</v>
      </c>
      <c r="K72" s="224">
        <f t="shared" si="17"/>
        <v>0</v>
      </c>
      <c r="L72" s="224">
        <f t="shared" si="17"/>
        <v>0</v>
      </c>
      <c r="M72" s="224">
        <f t="shared" si="17"/>
        <v>0</v>
      </c>
      <c r="N72" s="224">
        <f t="shared" si="17"/>
        <v>0</v>
      </c>
      <c r="O72" s="224">
        <f t="shared" si="17"/>
        <v>0</v>
      </c>
      <c r="P72" s="224">
        <f t="shared" si="17"/>
        <v>0</v>
      </c>
      <c r="Q72" s="224">
        <f t="shared" si="17"/>
        <v>0</v>
      </c>
      <c r="R72" s="224">
        <f t="shared" si="17"/>
        <v>0</v>
      </c>
      <c r="S72" s="224">
        <f t="shared" si="17"/>
        <v>0</v>
      </c>
      <c r="T72" s="224">
        <f t="shared" si="17"/>
        <v>0</v>
      </c>
      <c r="U72" s="224">
        <f t="shared" si="17"/>
        <v>0</v>
      </c>
      <c r="V72" s="224">
        <f t="shared" si="17"/>
        <v>0</v>
      </c>
      <c r="W72" s="224">
        <f t="shared" si="17"/>
        <v>0</v>
      </c>
      <c r="X72" s="224">
        <f t="shared" si="17"/>
        <v>0</v>
      </c>
      <c r="Y72" s="224">
        <f t="shared" si="17"/>
        <v>0</v>
      </c>
      <c r="Z72" s="224">
        <f t="shared" si="17"/>
        <v>0</v>
      </c>
      <c r="AA72" s="224">
        <f t="shared" si="17"/>
        <v>0</v>
      </c>
      <c r="AB72" s="224">
        <f t="shared" si="17"/>
        <v>0</v>
      </c>
      <c r="AC72" s="224">
        <f t="shared" si="17"/>
        <v>0</v>
      </c>
      <c r="AD72" s="224">
        <f t="shared" si="17"/>
        <v>0</v>
      </c>
      <c r="AE72" s="224">
        <f t="shared" si="17"/>
        <v>0</v>
      </c>
      <c r="AF72" s="224">
        <f t="shared" si="17"/>
        <v>0</v>
      </c>
      <c r="AG72" s="224">
        <f t="shared" si="17"/>
        <v>0</v>
      </c>
    </row>
    <row r="73" spans="2:33" x14ac:dyDescent="0.2">
      <c r="B73" s="203" t="s">
        <v>239</v>
      </c>
      <c r="C73" s="221">
        <f t="shared" si="15"/>
        <v>0</v>
      </c>
      <c r="D73" s="224">
        <f t="shared" si="16"/>
        <v>0</v>
      </c>
      <c r="E73" s="224">
        <f t="shared" si="17"/>
        <v>0</v>
      </c>
      <c r="F73" s="224">
        <f t="shared" si="17"/>
        <v>0</v>
      </c>
      <c r="G73" s="224">
        <f t="shared" si="17"/>
        <v>0</v>
      </c>
      <c r="H73" s="224">
        <f t="shared" si="17"/>
        <v>0</v>
      </c>
      <c r="I73" s="224">
        <f t="shared" si="17"/>
        <v>0</v>
      </c>
      <c r="J73" s="224">
        <f t="shared" si="17"/>
        <v>0</v>
      </c>
      <c r="K73" s="224">
        <f t="shared" si="17"/>
        <v>0</v>
      </c>
      <c r="L73" s="224">
        <f t="shared" si="17"/>
        <v>0</v>
      </c>
      <c r="M73" s="224">
        <f t="shared" si="17"/>
        <v>0</v>
      </c>
      <c r="N73" s="224">
        <f t="shared" si="17"/>
        <v>0</v>
      </c>
      <c r="O73" s="224">
        <f t="shared" si="17"/>
        <v>0</v>
      </c>
      <c r="P73" s="224">
        <f t="shared" si="17"/>
        <v>0</v>
      </c>
      <c r="Q73" s="224">
        <f t="shared" si="17"/>
        <v>0</v>
      </c>
      <c r="R73" s="224">
        <f t="shared" si="17"/>
        <v>0</v>
      </c>
      <c r="S73" s="224">
        <f t="shared" si="17"/>
        <v>0</v>
      </c>
      <c r="T73" s="224">
        <f t="shared" si="17"/>
        <v>0</v>
      </c>
      <c r="U73" s="224">
        <f t="shared" si="17"/>
        <v>0</v>
      </c>
      <c r="V73" s="224">
        <f t="shared" si="17"/>
        <v>0</v>
      </c>
      <c r="W73" s="224">
        <f t="shared" si="17"/>
        <v>0</v>
      </c>
      <c r="X73" s="224">
        <f t="shared" si="17"/>
        <v>0</v>
      </c>
      <c r="Y73" s="224">
        <f t="shared" si="17"/>
        <v>0</v>
      </c>
      <c r="Z73" s="224">
        <f t="shared" si="17"/>
        <v>0</v>
      </c>
      <c r="AA73" s="224">
        <f t="shared" si="17"/>
        <v>0</v>
      </c>
      <c r="AB73" s="224">
        <f t="shared" si="17"/>
        <v>0</v>
      </c>
      <c r="AC73" s="224">
        <f t="shared" si="17"/>
        <v>0</v>
      </c>
      <c r="AD73" s="224">
        <f t="shared" si="17"/>
        <v>0</v>
      </c>
      <c r="AE73" s="224">
        <f t="shared" si="17"/>
        <v>0</v>
      </c>
      <c r="AF73" s="224">
        <f t="shared" si="17"/>
        <v>0</v>
      </c>
      <c r="AG73" s="224">
        <f t="shared" si="17"/>
        <v>0</v>
      </c>
    </row>
    <row r="74" spans="2:33" x14ac:dyDescent="0.2">
      <c r="B74" s="203" t="s">
        <v>240</v>
      </c>
      <c r="C74" s="221">
        <f t="shared" si="15"/>
        <v>0</v>
      </c>
      <c r="D74" s="224">
        <f t="shared" si="16"/>
        <v>0</v>
      </c>
      <c r="E74" s="224">
        <f t="shared" si="17"/>
        <v>0</v>
      </c>
      <c r="F74" s="224">
        <f t="shared" si="17"/>
        <v>0</v>
      </c>
      <c r="G74" s="224">
        <f t="shared" si="17"/>
        <v>0</v>
      </c>
      <c r="H74" s="224">
        <f t="shared" si="17"/>
        <v>0</v>
      </c>
      <c r="I74" s="224">
        <f t="shared" si="17"/>
        <v>0</v>
      </c>
      <c r="J74" s="224">
        <f t="shared" si="17"/>
        <v>0</v>
      </c>
      <c r="K74" s="224">
        <f t="shared" si="17"/>
        <v>0</v>
      </c>
      <c r="L74" s="224">
        <f t="shared" si="17"/>
        <v>0</v>
      </c>
      <c r="M74" s="224">
        <f t="shared" si="17"/>
        <v>0</v>
      </c>
      <c r="N74" s="224">
        <f t="shared" si="17"/>
        <v>0</v>
      </c>
      <c r="O74" s="224">
        <f t="shared" si="17"/>
        <v>0</v>
      </c>
      <c r="P74" s="224">
        <f t="shared" si="17"/>
        <v>0</v>
      </c>
      <c r="Q74" s="224">
        <f t="shared" si="17"/>
        <v>0</v>
      </c>
      <c r="R74" s="224">
        <f t="shared" si="17"/>
        <v>0</v>
      </c>
      <c r="S74" s="224">
        <f t="shared" si="17"/>
        <v>0</v>
      </c>
      <c r="T74" s="224">
        <f t="shared" si="17"/>
        <v>0</v>
      </c>
      <c r="U74" s="224">
        <f t="shared" si="17"/>
        <v>0</v>
      </c>
      <c r="V74" s="224">
        <f t="shared" si="17"/>
        <v>0</v>
      </c>
      <c r="W74" s="224">
        <f t="shared" si="17"/>
        <v>0</v>
      </c>
      <c r="X74" s="224">
        <f t="shared" si="17"/>
        <v>0</v>
      </c>
      <c r="Y74" s="224">
        <f t="shared" si="17"/>
        <v>0</v>
      </c>
      <c r="Z74" s="224">
        <f t="shared" si="17"/>
        <v>0</v>
      </c>
      <c r="AA74" s="224">
        <f t="shared" si="17"/>
        <v>0</v>
      </c>
      <c r="AB74" s="224">
        <f t="shared" si="17"/>
        <v>0</v>
      </c>
      <c r="AC74" s="224">
        <f t="shared" si="17"/>
        <v>0</v>
      </c>
      <c r="AD74" s="224">
        <f t="shared" si="17"/>
        <v>0</v>
      </c>
      <c r="AE74" s="224">
        <f t="shared" si="17"/>
        <v>0</v>
      </c>
      <c r="AF74" s="224">
        <f t="shared" si="17"/>
        <v>0</v>
      </c>
      <c r="AG74" s="224">
        <f t="shared" si="17"/>
        <v>0</v>
      </c>
    </row>
    <row r="75" spans="2:33" x14ac:dyDescent="0.2">
      <c r="B75" s="203" t="s">
        <v>241</v>
      </c>
      <c r="C75" s="221">
        <f t="shared" si="15"/>
        <v>0</v>
      </c>
      <c r="D75" s="224">
        <f t="shared" si="16"/>
        <v>0</v>
      </c>
      <c r="E75" s="224">
        <f t="shared" si="17"/>
        <v>0</v>
      </c>
      <c r="F75" s="224">
        <f t="shared" si="17"/>
        <v>0</v>
      </c>
      <c r="G75" s="224">
        <f t="shared" si="17"/>
        <v>0</v>
      </c>
      <c r="H75" s="224">
        <f t="shared" si="17"/>
        <v>0</v>
      </c>
      <c r="I75" s="224">
        <f t="shared" si="17"/>
        <v>0</v>
      </c>
      <c r="J75" s="224">
        <f t="shared" si="17"/>
        <v>0</v>
      </c>
      <c r="K75" s="224">
        <f t="shared" si="17"/>
        <v>0</v>
      </c>
      <c r="L75" s="224">
        <f t="shared" si="17"/>
        <v>0</v>
      </c>
      <c r="M75" s="224">
        <f t="shared" si="17"/>
        <v>0</v>
      </c>
      <c r="N75" s="224">
        <f t="shared" si="17"/>
        <v>0</v>
      </c>
      <c r="O75" s="224">
        <f t="shared" si="17"/>
        <v>0</v>
      </c>
      <c r="P75" s="224">
        <f t="shared" si="17"/>
        <v>0</v>
      </c>
      <c r="Q75" s="224">
        <f t="shared" si="17"/>
        <v>0</v>
      </c>
      <c r="R75" s="224">
        <f t="shared" si="17"/>
        <v>0</v>
      </c>
      <c r="S75" s="224">
        <f t="shared" si="17"/>
        <v>0</v>
      </c>
      <c r="T75" s="224">
        <f t="shared" si="17"/>
        <v>0</v>
      </c>
      <c r="U75" s="224">
        <f t="shared" si="17"/>
        <v>0</v>
      </c>
      <c r="V75" s="224">
        <f t="shared" si="17"/>
        <v>0</v>
      </c>
      <c r="W75" s="224">
        <f t="shared" si="17"/>
        <v>0</v>
      </c>
      <c r="X75" s="224">
        <f t="shared" si="17"/>
        <v>0</v>
      </c>
      <c r="Y75" s="224">
        <f t="shared" si="17"/>
        <v>0</v>
      </c>
      <c r="Z75" s="224">
        <f t="shared" si="17"/>
        <v>0</v>
      </c>
      <c r="AA75" s="224">
        <f t="shared" si="17"/>
        <v>0</v>
      </c>
      <c r="AB75" s="224">
        <f t="shared" si="17"/>
        <v>0</v>
      </c>
      <c r="AC75" s="224">
        <f t="shared" si="17"/>
        <v>0</v>
      </c>
      <c r="AD75" s="224">
        <f t="shared" si="17"/>
        <v>0</v>
      </c>
      <c r="AE75" s="224">
        <f t="shared" si="17"/>
        <v>0</v>
      </c>
      <c r="AF75" s="224">
        <f t="shared" si="17"/>
        <v>0</v>
      </c>
      <c r="AG75" s="224">
        <f t="shared" si="17"/>
        <v>0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ht="22.5" x14ac:dyDescent="0.2">
      <c r="B78" s="12" t="s">
        <v>380</v>
      </c>
      <c r="C78" s="205" t="s">
        <v>9</v>
      </c>
    </row>
    <row r="79" spans="2:33" x14ac:dyDescent="0.2">
      <c r="B79" s="208" t="s">
        <v>366</v>
      </c>
      <c r="C79" s="221">
        <f t="shared" ref="C79:C84" si="18">SUM(D79:AG79)</f>
        <v>228964.49999999988</v>
      </c>
      <c r="D79" s="221">
        <f>D70*Parametre!$C$144</f>
        <v>7632.1500000000015</v>
      </c>
      <c r="E79" s="221">
        <f>E70*Parametre!$C$144</f>
        <v>7632.1500000000015</v>
      </c>
      <c r="F79" s="221">
        <f>F70*Parametre!$C$144</f>
        <v>7632.1500000000015</v>
      </c>
      <c r="G79" s="221">
        <f>G70*Parametre!$C$144</f>
        <v>7632.1500000000015</v>
      </c>
      <c r="H79" s="221">
        <f>H70*Parametre!$C$144</f>
        <v>7632.1500000000015</v>
      </c>
      <c r="I79" s="221">
        <f>I70*Parametre!$C$144</f>
        <v>7632.1500000000015</v>
      </c>
      <c r="J79" s="221">
        <f>J70*Parametre!$C$144</f>
        <v>7632.1500000000015</v>
      </c>
      <c r="K79" s="221">
        <f>K70*Parametre!$C$144</f>
        <v>7632.1500000000015</v>
      </c>
      <c r="L79" s="221">
        <f>L70*Parametre!$C$144</f>
        <v>7632.1500000000015</v>
      </c>
      <c r="M79" s="221">
        <f>M70*Parametre!$C$144</f>
        <v>7632.1500000000015</v>
      </c>
      <c r="N79" s="221">
        <f>N70*Parametre!$C$144</f>
        <v>7632.1500000000015</v>
      </c>
      <c r="O79" s="221">
        <f>O70*Parametre!$C$144</f>
        <v>7632.1500000000015</v>
      </c>
      <c r="P79" s="221">
        <f>P70*Parametre!$C$144</f>
        <v>7632.1500000000015</v>
      </c>
      <c r="Q79" s="221">
        <f>Q70*Parametre!$C$144</f>
        <v>7632.1500000000015</v>
      </c>
      <c r="R79" s="221">
        <f>R70*Parametre!$C$144</f>
        <v>7632.1500000000015</v>
      </c>
      <c r="S79" s="221">
        <f>S70*Parametre!$C$144</f>
        <v>7632.1500000000015</v>
      </c>
      <c r="T79" s="221">
        <f>T70*Parametre!$C$144</f>
        <v>7632.1500000000015</v>
      </c>
      <c r="U79" s="221">
        <f>U70*Parametre!$C$144</f>
        <v>7632.1500000000015</v>
      </c>
      <c r="V79" s="221">
        <f>V70*Parametre!$C$144</f>
        <v>7632.1500000000015</v>
      </c>
      <c r="W79" s="221">
        <f>W70*Parametre!$C$144</f>
        <v>7632.1500000000015</v>
      </c>
      <c r="X79" s="221">
        <f>X70*Parametre!$C$144</f>
        <v>7632.1500000000015</v>
      </c>
      <c r="Y79" s="221">
        <f>Y70*Parametre!$C$144</f>
        <v>7632.1500000000015</v>
      </c>
      <c r="Z79" s="221">
        <f>Z70*Parametre!$C$144</f>
        <v>7632.1500000000015</v>
      </c>
      <c r="AA79" s="221">
        <f>AA70*Parametre!$C$144</f>
        <v>7632.1500000000015</v>
      </c>
      <c r="AB79" s="221">
        <f>AB70*Parametre!$C$144</f>
        <v>7632.1500000000015</v>
      </c>
      <c r="AC79" s="221">
        <f>AC70*Parametre!$C$144</f>
        <v>7632.1500000000015</v>
      </c>
      <c r="AD79" s="221">
        <f>AD70*Parametre!$C$144</f>
        <v>7632.1500000000015</v>
      </c>
      <c r="AE79" s="221">
        <f>AE70*Parametre!$C$144</f>
        <v>7632.1500000000015</v>
      </c>
      <c r="AF79" s="221">
        <f>AF70*Parametre!$C$144</f>
        <v>7632.1500000000015</v>
      </c>
      <c r="AG79" s="221">
        <f>AG70*Parametre!$C$144</f>
        <v>7632.1500000000015</v>
      </c>
    </row>
    <row r="80" spans="2:33" x14ac:dyDescent="0.2">
      <c r="B80" s="208" t="s">
        <v>367</v>
      </c>
      <c r="C80" s="221">
        <f t="shared" si="18"/>
        <v>63290.999999999964</v>
      </c>
      <c r="D80" s="221">
        <f>D71*Parametre!$C$145</f>
        <v>2109.7000000000003</v>
      </c>
      <c r="E80" s="221">
        <f>E71*Parametre!$C$145</f>
        <v>2109.7000000000003</v>
      </c>
      <c r="F80" s="221">
        <f>F71*Parametre!$C$145</f>
        <v>2109.7000000000003</v>
      </c>
      <c r="G80" s="221">
        <f>G71*Parametre!$C$145</f>
        <v>2109.7000000000003</v>
      </c>
      <c r="H80" s="221">
        <f>H71*Parametre!$C$145</f>
        <v>2109.7000000000003</v>
      </c>
      <c r="I80" s="221">
        <f>I71*Parametre!$C$145</f>
        <v>2109.7000000000003</v>
      </c>
      <c r="J80" s="221">
        <f>J71*Parametre!$C$145</f>
        <v>2109.7000000000003</v>
      </c>
      <c r="K80" s="221">
        <f>K71*Parametre!$C$145</f>
        <v>2109.7000000000003</v>
      </c>
      <c r="L80" s="221">
        <f>L71*Parametre!$C$145</f>
        <v>2109.7000000000003</v>
      </c>
      <c r="M80" s="221">
        <f>M71*Parametre!$C$145</f>
        <v>2109.7000000000003</v>
      </c>
      <c r="N80" s="221">
        <f>N71*Parametre!$C$145</f>
        <v>2109.7000000000003</v>
      </c>
      <c r="O80" s="221">
        <f>O71*Parametre!$C$145</f>
        <v>2109.7000000000003</v>
      </c>
      <c r="P80" s="221">
        <f>P71*Parametre!$C$145</f>
        <v>2109.7000000000003</v>
      </c>
      <c r="Q80" s="221">
        <f>Q71*Parametre!$C$145</f>
        <v>2109.7000000000003</v>
      </c>
      <c r="R80" s="221">
        <f>R71*Parametre!$C$145</f>
        <v>2109.7000000000003</v>
      </c>
      <c r="S80" s="221">
        <f>S71*Parametre!$C$145</f>
        <v>2109.7000000000003</v>
      </c>
      <c r="T80" s="221">
        <f>T71*Parametre!$C$145</f>
        <v>2109.7000000000003</v>
      </c>
      <c r="U80" s="221">
        <f>U71*Parametre!$C$145</f>
        <v>2109.7000000000003</v>
      </c>
      <c r="V80" s="221">
        <f>V71*Parametre!$C$145</f>
        <v>2109.7000000000003</v>
      </c>
      <c r="W80" s="221">
        <f>W71*Parametre!$C$145</f>
        <v>2109.7000000000003</v>
      </c>
      <c r="X80" s="221">
        <f>X71*Parametre!$C$145</f>
        <v>2109.7000000000003</v>
      </c>
      <c r="Y80" s="221">
        <f>Y71*Parametre!$C$145</f>
        <v>2109.7000000000003</v>
      </c>
      <c r="Z80" s="221">
        <f>Z71*Parametre!$C$145</f>
        <v>2109.7000000000003</v>
      </c>
      <c r="AA80" s="221">
        <f>AA71*Parametre!$C$145</f>
        <v>2109.7000000000003</v>
      </c>
      <c r="AB80" s="221">
        <f>AB71*Parametre!$C$145</f>
        <v>2109.7000000000003</v>
      </c>
      <c r="AC80" s="221">
        <f>AC71*Parametre!$C$145</f>
        <v>2109.7000000000003</v>
      </c>
      <c r="AD80" s="221">
        <f>AD71*Parametre!$C$145</f>
        <v>2109.7000000000003</v>
      </c>
      <c r="AE80" s="221">
        <f>AE71*Parametre!$C$145</f>
        <v>2109.7000000000003</v>
      </c>
      <c r="AF80" s="221">
        <f>AF71*Parametre!$C$145</f>
        <v>2109.7000000000003</v>
      </c>
      <c r="AG80" s="221">
        <f>AG71*Parametre!$C$145</f>
        <v>2109.7000000000003</v>
      </c>
    </row>
    <row r="81" spans="2:33" x14ac:dyDescent="0.2">
      <c r="B81" s="208" t="s">
        <v>238</v>
      </c>
      <c r="C81" s="221">
        <f t="shared" si="18"/>
        <v>0</v>
      </c>
      <c r="D81" s="221">
        <f>D72*Parametre!$C$146</f>
        <v>0</v>
      </c>
      <c r="E81" s="221">
        <f>E72*Parametre!$C$146</f>
        <v>0</v>
      </c>
      <c r="F81" s="221">
        <f>F72*Parametre!$C$146</f>
        <v>0</v>
      </c>
      <c r="G81" s="221">
        <f>G72*Parametre!$C$146</f>
        <v>0</v>
      </c>
      <c r="H81" s="221">
        <f>H72*Parametre!$C$146</f>
        <v>0</v>
      </c>
      <c r="I81" s="221">
        <f>I72*Parametre!$C$146</f>
        <v>0</v>
      </c>
      <c r="J81" s="221">
        <f>J72*Parametre!$C$146</f>
        <v>0</v>
      </c>
      <c r="K81" s="221">
        <f>K72*Parametre!$C$146</f>
        <v>0</v>
      </c>
      <c r="L81" s="221">
        <f>L72*Parametre!$C$146</f>
        <v>0</v>
      </c>
      <c r="M81" s="221">
        <f>M72*Parametre!$C$146</f>
        <v>0</v>
      </c>
      <c r="N81" s="221">
        <f>N72*Parametre!$C$146</f>
        <v>0</v>
      </c>
      <c r="O81" s="221">
        <f>O72*Parametre!$C$146</f>
        <v>0</v>
      </c>
      <c r="P81" s="221">
        <f>P72*Parametre!$C$146</f>
        <v>0</v>
      </c>
      <c r="Q81" s="221">
        <f>Q72*Parametre!$C$146</f>
        <v>0</v>
      </c>
      <c r="R81" s="221">
        <f>R72*Parametre!$C$146</f>
        <v>0</v>
      </c>
      <c r="S81" s="221">
        <f>S72*Parametre!$C$146</f>
        <v>0</v>
      </c>
      <c r="T81" s="221">
        <f>T72*Parametre!$C$146</f>
        <v>0</v>
      </c>
      <c r="U81" s="221">
        <f>U72*Parametre!$C$146</f>
        <v>0</v>
      </c>
      <c r="V81" s="221">
        <f>V72*Parametre!$C$146</f>
        <v>0</v>
      </c>
      <c r="W81" s="221">
        <f>W72*Parametre!$C$146</f>
        <v>0</v>
      </c>
      <c r="X81" s="221">
        <f>X72*Parametre!$C$146</f>
        <v>0</v>
      </c>
      <c r="Y81" s="221">
        <f>Y72*Parametre!$C$146</f>
        <v>0</v>
      </c>
      <c r="Z81" s="221">
        <f>Z72*Parametre!$C$146</f>
        <v>0</v>
      </c>
      <c r="AA81" s="221">
        <f>AA72*Parametre!$C$146</f>
        <v>0</v>
      </c>
      <c r="AB81" s="221">
        <f>AB72*Parametre!$C$146</f>
        <v>0</v>
      </c>
      <c r="AC81" s="221">
        <f>AC72*Parametre!$C$146</f>
        <v>0</v>
      </c>
      <c r="AD81" s="221">
        <f>AD72*Parametre!$C$146</f>
        <v>0</v>
      </c>
      <c r="AE81" s="221">
        <f>AE72*Parametre!$C$146</f>
        <v>0</v>
      </c>
      <c r="AF81" s="221">
        <f>AF72*Parametre!$C$146</f>
        <v>0</v>
      </c>
      <c r="AG81" s="221">
        <f>AG72*Parametre!$C$146</f>
        <v>0</v>
      </c>
    </row>
    <row r="82" spans="2:33" x14ac:dyDescent="0.2">
      <c r="B82" s="208" t="s">
        <v>239</v>
      </c>
      <c r="C82" s="221">
        <f t="shared" si="18"/>
        <v>0</v>
      </c>
      <c r="D82" s="221">
        <f>D73*Parametre!$C$147</f>
        <v>0</v>
      </c>
      <c r="E82" s="221">
        <f>E73*Parametre!$C$147</f>
        <v>0</v>
      </c>
      <c r="F82" s="221">
        <f>F73*Parametre!$C$147</f>
        <v>0</v>
      </c>
      <c r="G82" s="221">
        <f>G73*Parametre!$C$147</f>
        <v>0</v>
      </c>
      <c r="H82" s="221">
        <f>H73*Parametre!$C$147</f>
        <v>0</v>
      </c>
      <c r="I82" s="221">
        <f>I73*Parametre!$C$147</f>
        <v>0</v>
      </c>
      <c r="J82" s="221">
        <f>J73*Parametre!$C$147</f>
        <v>0</v>
      </c>
      <c r="K82" s="221">
        <f>K73*Parametre!$C$147</f>
        <v>0</v>
      </c>
      <c r="L82" s="221">
        <f>L73*Parametre!$C$147</f>
        <v>0</v>
      </c>
      <c r="M82" s="221">
        <f>M73*Parametre!$C$147</f>
        <v>0</v>
      </c>
      <c r="N82" s="221">
        <f>N73*Parametre!$C$147</f>
        <v>0</v>
      </c>
      <c r="O82" s="221">
        <f>O73*Parametre!$C$147</f>
        <v>0</v>
      </c>
      <c r="P82" s="221">
        <f>P73*Parametre!$C$147</f>
        <v>0</v>
      </c>
      <c r="Q82" s="221">
        <f>Q73*Parametre!$C$147</f>
        <v>0</v>
      </c>
      <c r="R82" s="221">
        <f>R73*Parametre!$C$147</f>
        <v>0</v>
      </c>
      <c r="S82" s="221">
        <f>S73*Parametre!$C$147</f>
        <v>0</v>
      </c>
      <c r="T82" s="221">
        <f>T73*Parametre!$C$147</f>
        <v>0</v>
      </c>
      <c r="U82" s="221">
        <f>U73*Parametre!$C$147</f>
        <v>0</v>
      </c>
      <c r="V82" s="221">
        <f>V73*Parametre!$C$147</f>
        <v>0</v>
      </c>
      <c r="W82" s="221">
        <f>W73*Parametre!$C$147</f>
        <v>0</v>
      </c>
      <c r="X82" s="221">
        <f>X73*Parametre!$C$147</f>
        <v>0</v>
      </c>
      <c r="Y82" s="221">
        <f>Y73*Parametre!$C$147</f>
        <v>0</v>
      </c>
      <c r="Z82" s="221">
        <f>Z73*Parametre!$C$147</f>
        <v>0</v>
      </c>
      <c r="AA82" s="221">
        <f>AA73*Parametre!$C$147</f>
        <v>0</v>
      </c>
      <c r="AB82" s="221">
        <f>AB73*Parametre!$C$147</f>
        <v>0</v>
      </c>
      <c r="AC82" s="221">
        <f>AC73*Parametre!$C$147</f>
        <v>0</v>
      </c>
      <c r="AD82" s="221">
        <f>AD73*Parametre!$C$147</f>
        <v>0</v>
      </c>
      <c r="AE82" s="221">
        <f>AE73*Parametre!$C$147</f>
        <v>0</v>
      </c>
      <c r="AF82" s="221">
        <f>AF73*Parametre!$C$147</f>
        <v>0</v>
      </c>
      <c r="AG82" s="221">
        <f>AG73*Parametre!$C$147</f>
        <v>0</v>
      </c>
    </row>
    <row r="83" spans="2:33" x14ac:dyDescent="0.2">
      <c r="B83" s="208" t="s">
        <v>240</v>
      </c>
      <c r="C83" s="221">
        <f t="shared" si="18"/>
        <v>0</v>
      </c>
      <c r="D83" s="221">
        <f>D74*Parametre!$C$148</f>
        <v>0</v>
      </c>
      <c r="E83" s="221">
        <f>E74*Parametre!$C$148</f>
        <v>0</v>
      </c>
      <c r="F83" s="221">
        <f>F74*Parametre!$C$148</f>
        <v>0</v>
      </c>
      <c r="G83" s="221">
        <f>G74*Parametre!$C$148</f>
        <v>0</v>
      </c>
      <c r="H83" s="221">
        <f>H74*Parametre!$C$148</f>
        <v>0</v>
      </c>
      <c r="I83" s="221">
        <f>I74*Parametre!$C$148</f>
        <v>0</v>
      </c>
      <c r="J83" s="221">
        <f>J74*Parametre!$C$148</f>
        <v>0</v>
      </c>
      <c r="K83" s="221">
        <f>K74*Parametre!$C$148</f>
        <v>0</v>
      </c>
      <c r="L83" s="221">
        <f>L74*Parametre!$C$148</f>
        <v>0</v>
      </c>
      <c r="M83" s="221">
        <f>M74*Parametre!$C$148</f>
        <v>0</v>
      </c>
      <c r="N83" s="221">
        <f>N74*Parametre!$C$148</f>
        <v>0</v>
      </c>
      <c r="O83" s="221">
        <f>O74*Parametre!$C$148</f>
        <v>0</v>
      </c>
      <c r="P83" s="221">
        <f>P74*Parametre!$C$148</f>
        <v>0</v>
      </c>
      <c r="Q83" s="221">
        <f>Q74*Parametre!$C$148</f>
        <v>0</v>
      </c>
      <c r="R83" s="221">
        <f>R74*Parametre!$C$148</f>
        <v>0</v>
      </c>
      <c r="S83" s="221">
        <f>S74*Parametre!$C$148</f>
        <v>0</v>
      </c>
      <c r="T83" s="221">
        <f>T74*Parametre!$C$148</f>
        <v>0</v>
      </c>
      <c r="U83" s="221">
        <f>U74*Parametre!$C$148</f>
        <v>0</v>
      </c>
      <c r="V83" s="221">
        <f>V74*Parametre!$C$148</f>
        <v>0</v>
      </c>
      <c r="W83" s="221">
        <f>W74*Parametre!$C$148</f>
        <v>0</v>
      </c>
      <c r="X83" s="221">
        <f>X74*Parametre!$C$148</f>
        <v>0</v>
      </c>
      <c r="Y83" s="221">
        <f>Y74*Parametre!$C$148</f>
        <v>0</v>
      </c>
      <c r="Z83" s="221">
        <f>Z74*Parametre!$C$148</f>
        <v>0</v>
      </c>
      <c r="AA83" s="221">
        <f>AA74*Parametre!$C$148</f>
        <v>0</v>
      </c>
      <c r="AB83" s="221">
        <f>AB74*Parametre!$C$148</f>
        <v>0</v>
      </c>
      <c r="AC83" s="221">
        <f>AC74*Parametre!$C$148</f>
        <v>0</v>
      </c>
      <c r="AD83" s="221">
        <f>AD74*Parametre!$C$148</f>
        <v>0</v>
      </c>
      <c r="AE83" s="221">
        <f>AE74*Parametre!$C$148</f>
        <v>0</v>
      </c>
      <c r="AF83" s="221">
        <f>AF74*Parametre!$C$148</f>
        <v>0</v>
      </c>
      <c r="AG83" s="221">
        <f>AG74*Parametre!$C$148</f>
        <v>0</v>
      </c>
    </row>
    <row r="84" spans="2:33" x14ac:dyDescent="0.2">
      <c r="B84" s="208" t="s">
        <v>241</v>
      </c>
      <c r="C84" s="221">
        <f t="shared" si="18"/>
        <v>0</v>
      </c>
      <c r="D84" s="221">
        <f>D75*Parametre!$C$149</f>
        <v>0</v>
      </c>
      <c r="E84" s="221">
        <f>E75*Parametre!$C$149</f>
        <v>0</v>
      </c>
      <c r="F84" s="221">
        <f>F75*Parametre!$C$149</f>
        <v>0</v>
      </c>
      <c r="G84" s="221">
        <f>G75*Parametre!$C$149</f>
        <v>0</v>
      </c>
      <c r="H84" s="221">
        <f>H75*Parametre!$C$149</f>
        <v>0</v>
      </c>
      <c r="I84" s="221">
        <f>I75*Parametre!$C$149</f>
        <v>0</v>
      </c>
      <c r="J84" s="221">
        <f>J75*Parametre!$C$149</f>
        <v>0</v>
      </c>
      <c r="K84" s="221">
        <f>K75*Parametre!$C$149</f>
        <v>0</v>
      </c>
      <c r="L84" s="221">
        <f>L75*Parametre!$C$149</f>
        <v>0</v>
      </c>
      <c r="M84" s="221">
        <f>M75*Parametre!$C$149</f>
        <v>0</v>
      </c>
      <c r="N84" s="221">
        <f>N75*Parametre!$C$149</f>
        <v>0</v>
      </c>
      <c r="O84" s="221">
        <f>O75*Parametre!$C$149</f>
        <v>0</v>
      </c>
      <c r="P84" s="221">
        <f>P75*Parametre!$C$149</f>
        <v>0</v>
      </c>
      <c r="Q84" s="221">
        <f>Q75*Parametre!$C$149</f>
        <v>0</v>
      </c>
      <c r="R84" s="221">
        <f>R75*Parametre!$C$149</f>
        <v>0</v>
      </c>
      <c r="S84" s="221">
        <f>S75*Parametre!$C$149</f>
        <v>0</v>
      </c>
      <c r="T84" s="221">
        <f>T75*Parametre!$C$149</f>
        <v>0</v>
      </c>
      <c r="U84" s="221">
        <f>U75*Parametre!$C$149</f>
        <v>0</v>
      </c>
      <c r="V84" s="221">
        <f>V75*Parametre!$C$149</f>
        <v>0</v>
      </c>
      <c r="W84" s="221">
        <f>W75*Parametre!$C$149</f>
        <v>0</v>
      </c>
      <c r="X84" s="221">
        <f>X75*Parametre!$C$149</f>
        <v>0</v>
      </c>
      <c r="Y84" s="221">
        <f>Y75*Parametre!$C$149</f>
        <v>0</v>
      </c>
      <c r="Z84" s="221">
        <f>Z75*Parametre!$C$149</f>
        <v>0</v>
      </c>
      <c r="AA84" s="221">
        <f>AA75*Parametre!$C$149</f>
        <v>0</v>
      </c>
      <c r="AB84" s="221">
        <f>AB75*Parametre!$C$149</f>
        <v>0</v>
      </c>
      <c r="AC84" s="221">
        <f>AC75*Parametre!$C$149</f>
        <v>0</v>
      </c>
      <c r="AD84" s="221">
        <f>AD75*Parametre!$C$149</f>
        <v>0</v>
      </c>
      <c r="AE84" s="221">
        <f>AE75*Parametre!$C$149</f>
        <v>0</v>
      </c>
      <c r="AF84" s="221">
        <f>AF75*Parametre!$C$149</f>
        <v>0</v>
      </c>
      <c r="AG84" s="221">
        <f>AG75*Parametre!$C$149</f>
        <v>0</v>
      </c>
    </row>
    <row r="85" spans="2:33" x14ac:dyDescent="0.2">
      <c r="B85" s="215" t="s">
        <v>9</v>
      </c>
      <c r="C85" s="222">
        <f>SUM(D85:AG85)</f>
        <v>292255.50000000006</v>
      </c>
      <c r="D85" s="223">
        <f t="shared" ref="D85:AG85" si="19">SUM(D79:D84)</f>
        <v>9741.8500000000022</v>
      </c>
      <c r="E85" s="222">
        <f t="shared" si="19"/>
        <v>9741.8500000000022</v>
      </c>
      <c r="F85" s="222">
        <f t="shared" si="19"/>
        <v>9741.8500000000022</v>
      </c>
      <c r="G85" s="222">
        <f t="shared" si="19"/>
        <v>9741.8500000000022</v>
      </c>
      <c r="H85" s="222">
        <f t="shared" si="19"/>
        <v>9741.8500000000022</v>
      </c>
      <c r="I85" s="222">
        <f t="shared" si="19"/>
        <v>9741.8500000000022</v>
      </c>
      <c r="J85" s="222">
        <f t="shared" si="19"/>
        <v>9741.8500000000022</v>
      </c>
      <c r="K85" s="222">
        <f t="shared" si="19"/>
        <v>9741.8500000000022</v>
      </c>
      <c r="L85" s="222">
        <f t="shared" si="19"/>
        <v>9741.8500000000022</v>
      </c>
      <c r="M85" s="222">
        <f t="shared" si="19"/>
        <v>9741.8500000000022</v>
      </c>
      <c r="N85" s="222">
        <f t="shared" si="19"/>
        <v>9741.8500000000022</v>
      </c>
      <c r="O85" s="222">
        <f t="shared" si="19"/>
        <v>9741.8500000000022</v>
      </c>
      <c r="P85" s="222">
        <f t="shared" si="19"/>
        <v>9741.8500000000022</v>
      </c>
      <c r="Q85" s="222">
        <f t="shared" si="19"/>
        <v>9741.8500000000022</v>
      </c>
      <c r="R85" s="222">
        <f t="shared" si="19"/>
        <v>9741.8500000000022</v>
      </c>
      <c r="S85" s="222">
        <f t="shared" si="19"/>
        <v>9741.8500000000022</v>
      </c>
      <c r="T85" s="222">
        <f t="shared" si="19"/>
        <v>9741.8500000000022</v>
      </c>
      <c r="U85" s="222">
        <f t="shared" si="19"/>
        <v>9741.8500000000022</v>
      </c>
      <c r="V85" s="222">
        <f t="shared" si="19"/>
        <v>9741.8500000000022</v>
      </c>
      <c r="W85" s="222">
        <f t="shared" si="19"/>
        <v>9741.8500000000022</v>
      </c>
      <c r="X85" s="222">
        <f t="shared" si="19"/>
        <v>9741.8500000000022</v>
      </c>
      <c r="Y85" s="222">
        <f t="shared" si="19"/>
        <v>9741.8500000000022</v>
      </c>
      <c r="Z85" s="222">
        <f t="shared" si="19"/>
        <v>9741.8500000000022</v>
      </c>
      <c r="AA85" s="222">
        <f t="shared" si="19"/>
        <v>9741.8500000000022</v>
      </c>
      <c r="AB85" s="222">
        <f t="shared" si="19"/>
        <v>9741.8500000000022</v>
      </c>
      <c r="AC85" s="222">
        <f t="shared" si="19"/>
        <v>9741.8500000000022</v>
      </c>
      <c r="AD85" s="222">
        <f t="shared" si="19"/>
        <v>9741.8500000000022</v>
      </c>
      <c r="AE85" s="222">
        <f t="shared" si="19"/>
        <v>9741.8500000000022</v>
      </c>
      <c r="AF85" s="222">
        <f t="shared" si="19"/>
        <v>9741.8500000000022</v>
      </c>
      <c r="AG85" s="222">
        <f t="shared" si="19"/>
        <v>9741.8500000000022</v>
      </c>
    </row>
    <row r="88" spans="2:33" ht="22.5" x14ac:dyDescent="0.2">
      <c r="B88" s="12" t="s">
        <v>381</v>
      </c>
      <c r="C88" s="205" t="s">
        <v>9</v>
      </c>
    </row>
    <row r="89" spans="2:33" x14ac:dyDescent="0.2">
      <c r="B89" s="232" t="s">
        <v>9</v>
      </c>
      <c r="C89" s="233">
        <f t="shared" ref="C89" si="20">SUM(D89:AG89)</f>
        <v>869637.47368421068</v>
      </c>
      <c r="D89" s="234">
        <f>D85+D42</f>
        <v>28987.915789473689</v>
      </c>
      <c r="E89" s="234">
        <f t="shared" ref="E89:AG89" si="21">E85+E42</f>
        <v>28987.915789473689</v>
      </c>
      <c r="F89" s="234">
        <f t="shared" si="21"/>
        <v>28987.915789473689</v>
      </c>
      <c r="G89" s="234">
        <f t="shared" si="21"/>
        <v>28987.915789473689</v>
      </c>
      <c r="H89" s="234">
        <f t="shared" si="21"/>
        <v>28987.915789473689</v>
      </c>
      <c r="I89" s="234">
        <f t="shared" si="21"/>
        <v>28987.915789473689</v>
      </c>
      <c r="J89" s="234">
        <f t="shared" si="21"/>
        <v>28987.915789473689</v>
      </c>
      <c r="K89" s="234">
        <f t="shared" si="21"/>
        <v>28987.915789473689</v>
      </c>
      <c r="L89" s="234">
        <f t="shared" si="21"/>
        <v>28987.915789473689</v>
      </c>
      <c r="M89" s="234">
        <f t="shared" si="21"/>
        <v>28987.915789473689</v>
      </c>
      <c r="N89" s="234">
        <f t="shared" si="21"/>
        <v>28987.915789473689</v>
      </c>
      <c r="O89" s="234">
        <f t="shared" si="21"/>
        <v>28987.915789473689</v>
      </c>
      <c r="P89" s="234">
        <f t="shared" si="21"/>
        <v>28987.915789473689</v>
      </c>
      <c r="Q89" s="234">
        <f t="shared" si="21"/>
        <v>28987.915789473689</v>
      </c>
      <c r="R89" s="234">
        <f t="shared" si="21"/>
        <v>28987.915789473689</v>
      </c>
      <c r="S89" s="234">
        <f t="shared" si="21"/>
        <v>28987.915789473689</v>
      </c>
      <c r="T89" s="234">
        <f t="shared" si="21"/>
        <v>28987.915789473689</v>
      </c>
      <c r="U89" s="234">
        <f t="shared" si="21"/>
        <v>28987.915789473689</v>
      </c>
      <c r="V89" s="234">
        <f t="shared" si="21"/>
        <v>28987.915789473689</v>
      </c>
      <c r="W89" s="234">
        <f t="shared" si="21"/>
        <v>28987.915789473689</v>
      </c>
      <c r="X89" s="234">
        <f t="shared" si="21"/>
        <v>28987.915789473689</v>
      </c>
      <c r="Y89" s="234">
        <f t="shared" si="21"/>
        <v>28987.915789473689</v>
      </c>
      <c r="Z89" s="234">
        <f t="shared" si="21"/>
        <v>28987.915789473689</v>
      </c>
      <c r="AA89" s="234">
        <f t="shared" si="21"/>
        <v>28987.915789473689</v>
      </c>
      <c r="AB89" s="234">
        <f t="shared" si="21"/>
        <v>28987.915789473689</v>
      </c>
      <c r="AC89" s="234">
        <f t="shared" si="21"/>
        <v>28987.915789473689</v>
      </c>
      <c r="AD89" s="234">
        <f t="shared" si="21"/>
        <v>28987.915789473689</v>
      </c>
      <c r="AE89" s="234">
        <f t="shared" si="21"/>
        <v>28987.915789473689</v>
      </c>
      <c r="AF89" s="234">
        <f t="shared" si="21"/>
        <v>28987.915789473689</v>
      </c>
      <c r="AG89" s="234">
        <f t="shared" si="21"/>
        <v>28987.915789473689</v>
      </c>
    </row>
  </sheetData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G69"/>
  <sheetViews>
    <sheetView zoomScaleNormal="100" workbookViewId="0">
      <selection activeCell="C72" sqref="C72"/>
    </sheetView>
  </sheetViews>
  <sheetFormatPr defaultColWidth="9.140625" defaultRowHeight="11.25" x14ac:dyDescent="0.2"/>
  <cols>
    <col min="1" max="1" width="4.7109375" style="47" customWidth="1"/>
    <col min="2" max="2" width="33.7109375" style="47" customWidth="1"/>
    <col min="3" max="3" width="10.7109375" style="47" customWidth="1"/>
    <col min="4" max="33" width="8.7109375" style="47" customWidth="1"/>
    <col min="34" max="16384" width="9.140625" style="47"/>
  </cols>
  <sheetData>
    <row r="2" spans="2:33" x14ac:dyDescent="0.2"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394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87</v>
      </c>
      <c r="C5" s="55">
        <f>SUM(D5:AG5)</f>
        <v>0</v>
      </c>
      <c r="D5" s="236">
        <f>D34*Parametre!C164</f>
        <v>0</v>
      </c>
      <c r="E5" s="236">
        <f>E34*Parametre!D164</f>
        <v>0</v>
      </c>
      <c r="F5" s="236">
        <f>F34*Parametre!E164</f>
        <v>0</v>
      </c>
      <c r="G5" s="236">
        <f>G34*Parametre!F164</f>
        <v>0</v>
      </c>
      <c r="H5" s="236">
        <f>H34*Parametre!G164</f>
        <v>0</v>
      </c>
      <c r="I5" s="236">
        <f>I34*Parametre!H164</f>
        <v>0</v>
      </c>
      <c r="J5" s="236">
        <f>J34*Parametre!I164</f>
        <v>0</v>
      </c>
      <c r="K5" s="236">
        <f>K34*Parametre!J164</f>
        <v>0</v>
      </c>
      <c r="L5" s="236">
        <f>L34*Parametre!K164</f>
        <v>0</v>
      </c>
      <c r="M5" s="236">
        <f>M34*Parametre!L164</f>
        <v>0</v>
      </c>
      <c r="N5" s="236">
        <f>N34*Parametre!M164</f>
        <v>0</v>
      </c>
      <c r="O5" s="236">
        <f>O34*Parametre!N164</f>
        <v>0</v>
      </c>
      <c r="P5" s="236">
        <f>P34*Parametre!O164</f>
        <v>0</v>
      </c>
      <c r="Q5" s="236">
        <f>Q34*Parametre!P164</f>
        <v>0</v>
      </c>
      <c r="R5" s="236">
        <f>R34*Parametre!Q164</f>
        <v>0</v>
      </c>
      <c r="S5" s="236">
        <f>S34*Parametre!R164</f>
        <v>0</v>
      </c>
      <c r="T5" s="236">
        <f>T34*Parametre!S164</f>
        <v>0</v>
      </c>
      <c r="U5" s="236">
        <f>U34*Parametre!T164</f>
        <v>0</v>
      </c>
      <c r="V5" s="236">
        <f>V34*Parametre!U164</f>
        <v>0</v>
      </c>
      <c r="W5" s="236">
        <f>W34*Parametre!V164</f>
        <v>0</v>
      </c>
      <c r="X5" s="236">
        <f>X34*Parametre!W164</f>
        <v>0</v>
      </c>
      <c r="Y5" s="236">
        <f>Y34*Parametre!X164</f>
        <v>0</v>
      </c>
      <c r="Z5" s="236">
        <f>Z34*Parametre!Y164</f>
        <v>0</v>
      </c>
      <c r="AA5" s="236">
        <f>AA34*Parametre!Z164</f>
        <v>0</v>
      </c>
      <c r="AB5" s="236">
        <f>AB34*Parametre!AA164</f>
        <v>0</v>
      </c>
      <c r="AC5" s="236">
        <f>AC34*Parametre!AB164</f>
        <v>0</v>
      </c>
      <c r="AD5" s="236">
        <f>AD34*Parametre!AC164</f>
        <v>0</v>
      </c>
      <c r="AE5" s="236">
        <f>AE34*Parametre!AD164</f>
        <v>0</v>
      </c>
      <c r="AF5" s="236">
        <f>AF34*Parametre!AE164</f>
        <v>0</v>
      </c>
      <c r="AG5" s="236">
        <f>AG34*Parametre!AF164</f>
        <v>0</v>
      </c>
    </row>
    <row r="6" spans="2:33" x14ac:dyDescent="0.2">
      <c r="B6" s="48" t="s">
        <v>88</v>
      </c>
      <c r="C6" s="55">
        <f>SUM(D6:AG6)</f>
        <v>231719.15670647717</v>
      </c>
      <c r="D6" s="236">
        <f>D48*Parametre!C165</f>
        <v>6574.2059890239998</v>
      </c>
      <c r="E6" s="236">
        <f>E48*Parametre!D165</f>
        <v>6753.6817676189594</v>
      </c>
      <c r="F6" s="236">
        <f>F48*Parametre!E165</f>
        <v>6871.8712241623998</v>
      </c>
      <c r="G6" s="236">
        <f>G48*Parametre!F165</f>
        <v>6905.5433944237593</v>
      </c>
      <c r="H6" s="236">
        <f>H48*Parametre!G165</f>
        <v>6987.7194256635994</v>
      </c>
      <c r="I6" s="236">
        <f>I48*Parametre!H165</f>
        <v>7070.8732718839192</v>
      </c>
      <c r="J6" s="236">
        <f>J48*Parametre!I165</f>
        <v>7155.0167207509594</v>
      </c>
      <c r="K6" s="236">
        <f>K48*Parametre!J165</f>
        <v>7240.1614196015989</v>
      </c>
      <c r="L6" s="236">
        <f>L48*Parametre!K165</f>
        <v>7326.3192964314394</v>
      </c>
      <c r="M6" s="236">
        <f>M48*Parametre!L165</f>
        <v>7413.5025598948005</v>
      </c>
      <c r="N6" s="236">
        <f>N48*Parametre!M165</f>
        <v>7475.7759586645589</v>
      </c>
      <c r="O6" s="236">
        <f>O48*Parametre!N165</f>
        <v>7538.5725052884</v>
      </c>
      <c r="P6" s="236">
        <f>P48*Parametre!O165</f>
        <v>7601.8965499764799</v>
      </c>
      <c r="Q6" s="236">
        <f>Q48*Parametre!P165</f>
        <v>7665.7524429389596</v>
      </c>
      <c r="R6" s="236">
        <f>R48*Parametre!Q165</f>
        <v>7730.1448150447195</v>
      </c>
      <c r="S6" s="236">
        <f>S48*Parametre!R165</f>
        <v>7795.0780165039196</v>
      </c>
      <c r="T6" s="236">
        <f>T48*Parametre!S165</f>
        <v>7860.5566781854404</v>
      </c>
      <c r="U6" s="236">
        <f>U48*Parametre!T165</f>
        <v>7926.5852906288001</v>
      </c>
      <c r="V6" s="236">
        <f>V48*Parametre!U165</f>
        <v>7993.1686250322391</v>
      </c>
      <c r="W6" s="236">
        <f>W48*Parametre!V165</f>
        <v>8060.3111719352792</v>
      </c>
      <c r="X6" s="236">
        <f>X48*Parametre!W165</f>
        <v>8116.7333977104799</v>
      </c>
      <c r="Y6" s="236">
        <f>Y48*Parametre!X165</f>
        <v>8173.5505103047199</v>
      </c>
      <c r="Z6" s="236">
        <f>Z48*Parametre!Y165</f>
        <v>8230.7653163051982</v>
      </c>
      <c r="AA6" s="236">
        <f>AA48*Parametre!Z165</f>
        <v>8288.3806222991207</v>
      </c>
      <c r="AB6" s="236">
        <f>AB48*Parametre!AA165</f>
        <v>8346.3992348736792</v>
      </c>
      <c r="AC6" s="236">
        <f>AC48*Parametre!AB165</f>
        <v>8404.8239606160805</v>
      </c>
      <c r="AD6" s="236">
        <f>AD48*Parametre!AC165</f>
        <v>8463.6577464428792</v>
      </c>
      <c r="AE6" s="236">
        <f>AE48*Parametre!AD165</f>
        <v>8522.9033989412801</v>
      </c>
      <c r="AF6" s="236">
        <f>AF48*Parametre!AE165</f>
        <v>8582.5637246984807</v>
      </c>
      <c r="AG6" s="236">
        <f>AG48*Parametre!AF165</f>
        <v>8642.6416706310392</v>
      </c>
    </row>
    <row r="7" spans="2:33" x14ac:dyDescent="0.2">
      <c r="B7" s="48" t="s">
        <v>89</v>
      </c>
      <c r="C7" s="55">
        <f>SUM(D7:AG7)</f>
        <v>225590.62981588632</v>
      </c>
      <c r="D7" s="236">
        <f>D62*Parametre!C166</f>
        <v>6400.3292852820014</v>
      </c>
      <c r="E7" s="236">
        <f>E62*Parametre!D166</f>
        <v>6575.0591066484012</v>
      </c>
      <c r="F7" s="236">
        <f>F62*Parametre!E166</f>
        <v>6690.1220215309822</v>
      </c>
      <c r="G7" s="236">
        <f>G62*Parametre!F166</f>
        <v>6722.903332527002</v>
      </c>
      <c r="H7" s="236">
        <f>H62*Parametre!G166</f>
        <v>6802.9052361510021</v>
      </c>
      <c r="I7" s="236">
        <f>I62*Parametre!H166</f>
        <v>6883.8593748225612</v>
      </c>
      <c r="J7" s="236">
        <f>J62*Parametre!I166</f>
        <v>6965.7781382170215</v>
      </c>
      <c r="K7" s="236">
        <f>K62*Parametre!J166</f>
        <v>7048.6703761024819</v>
      </c>
      <c r="L7" s="236">
        <f>L62*Parametre!K166</f>
        <v>7132.5502481079011</v>
      </c>
      <c r="M7" s="236">
        <f>M62*Parametre!L166</f>
        <v>7217.4283739550019</v>
      </c>
      <c r="N7" s="236">
        <f>N62*Parametre!M166</f>
        <v>7278.0545953008614</v>
      </c>
      <c r="O7" s="236">
        <f>O62*Parametre!N166</f>
        <v>7339.1905632892822</v>
      </c>
      <c r="P7" s="236">
        <f>P62*Parametre!O166</f>
        <v>7400.839817827502</v>
      </c>
      <c r="Q7" s="236">
        <f>Q62*Parametre!P166</f>
        <v>7463.0076687763813</v>
      </c>
      <c r="R7" s="236">
        <f>R62*Parametre!Q166</f>
        <v>7525.6976560431622</v>
      </c>
      <c r="S7" s="236">
        <f>S62*Parametre!R166</f>
        <v>7588.9133195350814</v>
      </c>
      <c r="T7" s="236">
        <f>T62*Parametre!S166</f>
        <v>7652.6599691130023</v>
      </c>
      <c r="U7" s="236">
        <f>U62*Parametre!T166</f>
        <v>7716.9429146377825</v>
      </c>
      <c r="V7" s="236">
        <f>V62*Parametre!U166</f>
        <v>7781.7656960166623</v>
      </c>
      <c r="W7" s="236">
        <f>W62*Parametre!V166</f>
        <v>7847.1318531568813</v>
      </c>
      <c r="X7" s="236">
        <f>X62*Parametre!W166</f>
        <v>7902.0623637535809</v>
      </c>
      <c r="Y7" s="236">
        <f>Y62*Parametre!X166</f>
        <v>7957.3769542858217</v>
      </c>
      <c r="Z7" s="236">
        <f>Z62*Parametre!Y166</f>
        <v>8013.0791646608423</v>
      </c>
      <c r="AA7" s="236">
        <f>AA62*Parametre!Z166</f>
        <v>8069.1707648322626</v>
      </c>
      <c r="AB7" s="236">
        <f>AB62*Parametre!AA166</f>
        <v>8125.6552947073224</v>
      </c>
      <c r="AC7" s="236">
        <f>AC62*Parametre!AB166</f>
        <v>8182.5345242396425</v>
      </c>
      <c r="AD7" s="236">
        <f>AD62*Parametre!AC166</f>
        <v>8239.8119933364633</v>
      </c>
      <c r="AE7" s="236">
        <f>AE62*Parametre!AD166</f>
        <v>8297.4912419050215</v>
      </c>
      <c r="AF7" s="236">
        <f>AF62*Parametre!AE166</f>
        <v>8355.5740398989419</v>
      </c>
      <c r="AG7" s="236">
        <f>AG62*Parametre!AF166</f>
        <v>8414.063927225463</v>
      </c>
    </row>
    <row r="8" spans="2:33" x14ac:dyDescent="0.2">
      <c r="B8" s="49" t="s">
        <v>9</v>
      </c>
      <c r="C8" s="237">
        <f>SUM(D8:AG8)</f>
        <v>457309.78652236355</v>
      </c>
      <c r="D8" s="237">
        <f t="shared" ref="D8:AG8" si="1">SUM(D5:D7)</f>
        <v>12974.535274306001</v>
      </c>
      <c r="E8" s="237">
        <f t="shared" si="1"/>
        <v>13328.740874267362</v>
      </c>
      <c r="F8" s="237">
        <f t="shared" si="1"/>
        <v>13561.993245693382</v>
      </c>
      <c r="G8" s="237">
        <f t="shared" si="1"/>
        <v>13628.446726950762</v>
      </c>
      <c r="H8" s="237">
        <f t="shared" si="1"/>
        <v>13790.624661814601</v>
      </c>
      <c r="I8" s="237">
        <f t="shared" si="1"/>
        <v>13954.732646706481</v>
      </c>
      <c r="J8" s="237">
        <f t="shared" si="1"/>
        <v>14120.79485896798</v>
      </c>
      <c r="K8" s="237">
        <f t="shared" si="1"/>
        <v>14288.831795704082</v>
      </c>
      <c r="L8" s="237">
        <f t="shared" si="1"/>
        <v>14458.86954453934</v>
      </c>
      <c r="M8" s="237">
        <f t="shared" si="1"/>
        <v>14630.930933849802</v>
      </c>
      <c r="N8" s="237">
        <f t="shared" si="1"/>
        <v>14753.830553965421</v>
      </c>
      <c r="O8" s="237">
        <f t="shared" si="1"/>
        <v>14877.763068577682</v>
      </c>
      <c r="P8" s="237">
        <f t="shared" si="1"/>
        <v>15002.736367803982</v>
      </c>
      <c r="Q8" s="237">
        <f t="shared" si="1"/>
        <v>15128.760111715341</v>
      </c>
      <c r="R8" s="237">
        <f t="shared" si="1"/>
        <v>15255.842471087883</v>
      </c>
      <c r="S8" s="237">
        <f t="shared" si="1"/>
        <v>15383.991336039002</v>
      </c>
      <c r="T8" s="237">
        <f t="shared" si="1"/>
        <v>15513.216647298443</v>
      </c>
      <c r="U8" s="237">
        <f t="shared" si="1"/>
        <v>15643.528205266583</v>
      </c>
      <c r="V8" s="237">
        <f t="shared" si="1"/>
        <v>15774.934321048902</v>
      </c>
      <c r="W8" s="237">
        <f t="shared" si="1"/>
        <v>15907.443025092161</v>
      </c>
      <c r="X8" s="237">
        <f t="shared" si="1"/>
        <v>16018.795761464062</v>
      </c>
      <c r="Y8" s="237">
        <f t="shared" si="1"/>
        <v>16130.927464590543</v>
      </c>
      <c r="Z8" s="237">
        <f t="shared" si="1"/>
        <v>16243.84448096604</v>
      </c>
      <c r="AA8" s="237">
        <f t="shared" si="1"/>
        <v>16357.551387131383</v>
      </c>
      <c r="AB8" s="237">
        <f t="shared" si="1"/>
        <v>16472.054529581001</v>
      </c>
      <c r="AC8" s="237">
        <f t="shared" si="1"/>
        <v>16587.358484855722</v>
      </c>
      <c r="AD8" s="237">
        <f t="shared" si="1"/>
        <v>16703.469739779342</v>
      </c>
      <c r="AE8" s="237">
        <f t="shared" si="1"/>
        <v>16820.394640846302</v>
      </c>
      <c r="AF8" s="237">
        <f t="shared" si="1"/>
        <v>16938.137764597421</v>
      </c>
      <c r="AG8" s="237">
        <f t="shared" si="1"/>
        <v>17056.705597856504</v>
      </c>
    </row>
    <row r="11" spans="2:33" x14ac:dyDescent="0.2"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396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2">E4</f>
        <v>2023</v>
      </c>
      <c r="F13" s="53">
        <f t="shared" si="2"/>
        <v>2024</v>
      </c>
      <c r="G13" s="53">
        <f t="shared" si="2"/>
        <v>2025</v>
      </c>
      <c r="H13" s="53">
        <f t="shared" si="2"/>
        <v>2026</v>
      </c>
      <c r="I13" s="53">
        <f t="shared" si="2"/>
        <v>2027</v>
      </c>
      <c r="J13" s="53">
        <f t="shared" si="2"/>
        <v>2028</v>
      </c>
      <c r="K13" s="53">
        <f t="shared" si="2"/>
        <v>2029</v>
      </c>
      <c r="L13" s="53">
        <f t="shared" si="2"/>
        <v>2030</v>
      </c>
      <c r="M13" s="53">
        <f t="shared" si="2"/>
        <v>2031</v>
      </c>
      <c r="N13" s="53">
        <f t="shared" si="2"/>
        <v>2032</v>
      </c>
      <c r="O13" s="53">
        <f t="shared" si="2"/>
        <v>2033</v>
      </c>
      <c r="P13" s="53">
        <f t="shared" si="2"/>
        <v>2034</v>
      </c>
      <c r="Q13" s="53">
        <f t="shared" si="2"/>
        <v>2035</v>
      </c>
      <c r="R13" s="53">
        <f t="shared" si="2"/>
        <v>2036</v>
      </c>
      <c r="S13" s="53">
        <f t="shared" si="2"/>
        <v>2037</v>
      </c>
      <c r="T13" s="53">
        <f t="shared" si="2"/>
        <v>2038</v>
      </c>
      <c r="U13" s="53">
        <f t="shared" si="2"/>
        <v>2039</v>
      </c>
      <c r="V13" s="53">
        <f t="shared" si="2"/>
        <v>2040</v>
      </c>
      <c r="W13" s="53">
        <f t="shared" si="2"/>
        <v>2041</v>
      </c>
      <c r="X13" s="53">
        <f t="shared" si="2"/>
        <v>2042</v>
      </c>
      <c r="Y13" s="53">
        <f t="shared" si="2"/>
        <v>2043</v>
      </c>
      <c r="Z13" s="53">
        <f t="shared" si="2"/>
        <v>2044</v>
      </c>
      <c r="AA13" s="53">
        <f t="shared" si="2"/>
        <v>2045</v>
      </c>
      <c r="AB13" s="53">
        <f t="shared" si="2"/>
        <v>2046</v>
      </c>
      <c r="AC13" s="53">
        <f t="shared" si="2"/>
        <v>2047</v>
      </c>
      <c r="AD13" s="53">
        <f t="shared" si="2"/>
        <v>2048</v>
      </c>
      <c r="AE13" s="53">
        <f t="shared" si="2"/>
        <v>2049</v>
      </c>
      <c r="AF13" s="53">
        <f t="shared" si="2"/>
        <v>2050</v>
      </c>
      <c r="AG13" s="53">
        <f t="shared" si="2"/>
        <v>2051</v>
      </c>
    </row>
    <row r="14" spans="2:33" x14ac:dyDescent="0.2">
      <c r="B14" s="48" t="s">
        <v>87</v>
      </c>
      <c r="C14" s="55">
        <f>SUM(D14:AG14)</f>
        <v>0</v>
      </c>
      <c r="D14" s="236">
        <f>D41*Parametre!C164</f>
        <v>0</v>
      </c>
      <c r="E14" s="236">
        <f>E41*Parametre!D164</f>
        <v>0</v>
      </c>
      <c r="F14" s="236">
        <f>F41*Parametre!E164</f>
        <v>0</v>
      </c>
      <c r="G14" s="236">
        <f>G41*Parametre!F164</f>
        <v>0</v>
      </c>
      <c r="H14" s="236">
        <f>H41*Parametre!G164</f>
        <v>0</v>
      </c>
      <c r="I14" s="236">
        <f>I41*Parametre!H164</f>
        <v>0</v>
      </c>
      <c r="J14" s="236">
        <f>J41*Parametre!I164</f>
        <v>0</v>
      </c>
      <c r="K14" s="236">
        <f>K41*Parametre!J164</f>
        <v>0</v>
      </c>
      <c r="L14" s="236">
        <f>L41*Parametre!K164</f>
        <v>0</v>
      </c>
      <c r="M14" s="236">
        <f>M41*Parametre!L164</f>
        <v>0</v>
      </c>
      <c r="N14" s="236">
        <f>N41*Parametre!M164</f>
        <v>0</v>
      </c>
      <c r="O14" s="236">
        <f>O41*Parametre!N164</f>
        <v>0</v>
      </c>
      <c r="P14" s="236">
        <f>P41*Parametre!O164</f>
        <v>0</v>
      </c>
      <c r="Q14" s="236">
        <f>Q41*Parametre!P164</f>
        <v>0</v>
      </c>
      <c r="R14" s="236">
        <f>R41*Parametre!Q164</f>
        <v>0</v>
      </c>
      <c r="S14" s="236">
        <f>S41*Parametre!R164</f>
        <v>0</v>
      </c>
      <c r="T14" s="236">
        <f>T41*Parametre!S164</f>
        <v>0</v>
      </c>
      <c r="U14" s="236">
        <f>U41*Parametre!T164</f>
        <v>0</v>
      </c>
      <c r="V14" s="236">
        <f>V41*Parametre!U164</f>
        <v>0</v>
      </c>
      <c r="W14" s="236">
        <f>W41*Parametre!V164</f>
        <v>0</v>
      </c>
      <c r="X14" s="236">
        <f>X41*Parametre!W164</f>
        <v>0</v>
      </c>
      <c r="Y14" s="236">
        <f>Y41*Parametre!X164</f>
        <v>0</v>
      </c>
      <c r="Z14" s="236">
        <f>Z41*Parametre!Y164</f>
        <v>0</v>
      </c>
      <c r="AA14" s="236">
        <f>AA41*Parametre!Z164</f>
        <v>0</v>
      </c>
      <c r="AB14" s="236">
        <f>AB41*Parametre!AA164</f>
        <v>0</v>
      </c>
      <c r="AC14" s="236">
        <f>AC41*Parametre!AB164</f>
        <v>0</v>
      </c>
      <c r="AD14" s="236">
        <f>AD41*Parametre!AC164</f>
        <v>0</v>
      </c>
      <c r="AE14" s="236">
        <f>AE41*Parametre!AD164</f>
        <v>0</v>
      </c>
      <c r="AF14" s="236">
        <f>AF41*Parametre!AE164</f>
        <v>0</v>
      </c>
      <c r="AG14" s="236">
        <f>AG41*Parametre!AF164</f>
        <v>0</v>
      </c>
    </row>
    <row r="15" spans="2:33" x14ac:dyDescent="0.2">
      <c r="B15" s="48" t="s">
        <v>88</v>
      </c>
      <c r="C15" s="55">
        <f>SUM(D15:AG15)</f>
        <v>0</v>
      </c>
      <c r="D15" s="236">
        <f>D55*Parametre!C165</f>
        <v>0</v>
      </c>
      <c r="E15" s="236">
        <f>E55*Parametre!D165</f>
        <v>0</v>
      </c>
      <c r="F15" s="236">
        <f>F55*Parametre!E165</f>
        <v>0</v>
      </c>
      <c r="G15" s="236">
        <f>G55*Parametre!F165</f>
        <v>0</v>
      </c>
      <c r="H15" s="236">
        <f>H55*Parametre!G165</f>
        <v>0</v>
      </c>
      <c r="I15" s="236">
        <f>I55*Parametre!H165</f>
        <v>0</v>
      </c>
      <c r="J15" s="236">
        <f>J55*Parametre!I165</f>
        <v>0</v>
      </c>
      <c r="K15" s="236">
        <f>K55*Parametre!J165</f>
        <v>0</v>
      </c>
      <c r="L15" s="236">
        <f>L55*Parametre!K165</f>
        <v>0</v>
      </c>
      <c r="M15" s="236">
        <f>M55*Parametre!L165</f>
        <v>0</v>
      </c>
      <c r="N15" s="236">
        <f>N55*Parametre!M165</f>
        <v>0</v>
      </c>
      <c r="O15" s="236">
        <f>O55*Parametre!N165</f>
        <v>0</v>
      </c>
      <c r="P15" s="236">
        <f>P55*Parametre!O165</f>
        <v>0</v>
      </c>
      <c r="Q15" s="236">
        <f>Q55*Parametre!P165</f>
        <v>0</v>
      </c>
      <c r="R15" s="236">
        <f>R55*Parametre!Q165</f>
        <v>0</v>
      </c>
      <c r="S15" s="236">
        <f>S55*Parametre!R165</f>
        <v>0</v>
      </c>
      <c r="T15" s="236">
        <f>T55*Parametre!S165</f>
        <v>0</v>
      </c>
      <c r="U15" s="236">
        <f>U55*Parametre!T165</f>
        <v>0</v>
      </c>
      <c r="V15" s="236">
        <f>V55*Parametre!U165</f>
        <v>0</v>
      </c>
      <c r="W15" s="236">
        <f>W55*Parametre!V165</f>
        <v>0</v>
      </c>
      <c r="X15" s="236">
        <f>X55*Parametre!W165</f>
        <v>0</v>
      </c>
      <c r="Y15" s="236">
        <f>Y55*Parametre!X165</f>
        <v>0</v>
      </c>
      <c r="Z15" s="236">
        <f>Z55*Parametre!Y165</f>
        <v>0</v>
      </c>
      <c r="AA15" s="236">
        <f>AA55*Parametre!Z165</f>
        <v>0</v>
      </c>
      <c r="AB15" s="236">
        <f>AB55*Parametre!AA165</f>
        <v>0</v>
      </c>
      <c r="AC15" s="236">
        <f>AC55*Parametre!AB165</f>
        <v>0</v>
      </c>
      <c r="AD15" s="236">
        <f>AD55*Parametre!AC165</f>
        <v>0</v>
      </c>
      <c r="AE15" s="236">
        <f>AE55*Parametre!AD165</f>
        <v>0</v>
      </c>
      <c r="AF15" s="236">
        <f>AF55*Parametre!AE165</f>
        <v>0</v>
      </c>
      <c r="AG15" s="236">
        <f>AG55*Parametre!AF165</f>
        <v>0</v>
      </c>
    </row>
    <row r="16" spans="2:33" x14ac:dyDescent="0.2">
      <c r="B16" s="48" t="s">
        <v>89</v>
      </c>
      <c r="C16" s="55">
        <f>SUM(D16:AG16)</f>
        <v>0</v>
      </c>
      <c r="D16" s="236">
        <f>D69*Parametre!C166</f>
        <v>0</v>
      </c>
      <c r="E16" s="236">
        <f>E69*Parametre!D166</f>
        <v>0</v>
      </c>
      <c r="F16" s="236">
        <f>F69*Parametre!E166</f>
        <v>0</v>
      </c>
      <c r="G16" s="236">
        <f>G69*Parametre!F166</f>
        <v>0</v>
      </c>
      <c r="H16" s="236">
        <f>H69*Parametre!G166</f>
        <v>0</v>
      </c>
      <c r="I16" s="236">
        <f>I69*Parametre!H166</f>
        <v>0</v>
      </c>
      <c r="J16" s="236">
        <f>J69*Parametre!I166</f>
        <v>0</v>
      </c>
      <c r="K16" s="236">
        <f>K69*Parametre!J166</f>
        <v>0</v>
      </c>
      <c r="L16" s="236">
        <f>L69*Parametre!K166</f>
        <v>0</v>
      </c>
      <c r="M16" s="236">
        <f>M69*Parametre!L166</f>
        <v>0</v>
      </c>
      <c r="N16" s="236">
        <f>N69*Parametre!M166</f>
        <v>0</v>
      </c>
      <c r="O16" s="236">
        <f>O69*Parametre!N166</f>
        <v>0</v>
      </c>
      <c r="P16" s="236">
        <f>P69*Parametre!O166</f>
        <v>0</v>
      </c>
      <c r="Q16" s="236">
        <f>Q69*Parametre!P166</f>
        <v>0</v>
      </c>
      <c r="R16" s="236">
        <f>R69*Parametre!Q166</f>
        <v>0</v>
      </c>
      <c r="S16" s="236">
        <f>S69*Parametre!R166</f>
        <v>0</v>
      </c>
      <c r="T16" s="236">
        <f>T69*Parametre!S166</f>
        <v>0</v>
      </c>
      <c r="U16" s="236">
        <f>U69*Parametre!T166</f>
        <v>0</v>
      </c>
      <c r="V16" s="236">
        <f>V69*Parametre!U166</f>
        <v>0</v>
      </c>
      <c r="W16" s="236">
        <f>W69*Parametre!V166</f>
        <v>0</v>
      </c>
      <c r="X16" s="236">
        <f>X69*Parametre!W166</f>
        <v>0</v>
      </c>
      <c r="Y16" s="236">
        <f>Y69*Parametre!X166</f>
        <v>0</v>
      </c>
      <c r="Z16" s="236">
        <f>Z69*Parametre!Y166</f>
        <v>0</v>
      </c>
      <c r="AA16" s="236">
        <f>AA69*Parametre!Z166</f>
        <v>0</v>
      </c>
      <c r="AB16" s="236">
        <f>AB69*Parametre!AA166</f>
        <v>0</v>
      </c>
      <c r="AC16" s="236">
        <f>AC69*Parametre!AB166</f>
        <v>0</v>
      </c>
      <c r="AD16" s="236">
        <f>AD69*Parametre!AC166</f>
        <v>0</v>
      </c>
      <c r="AE16" s="236">
        <f>AE69*Parametre!AD166</f>
        <v>0</v>
      </c>
      <c r="AF16" s="236">
        <f>AF69*Parametre!AE166</f>
        <v>0</v>
      </c>
      <c r="AG16" s="236">
        <f>AG69*Parametre!AF166</f>
        <v>0</v>
      </c>
    </row>
    <row r="17" spans="1:33" x14ac:dyDescent="0.2">
      <c r="B17" s="49" t="s">
        <v>9</v>
      </c>
      <c r="C17" s="237">
        <f>SUM(D17:AG17)</f>
        <v>0</v>
      </c>
      <c r="D17" s="237">
        <f t="shared" ref="D17:AG17" si="3">SUM(D14:D16)</f>
        <v>0</v>
      </c>
      <c r="E17" s="237">
        <f t="shared" si="3"/>
        <v>0</v>
      </c>
      <c r="F17" s="237">
        <f t="shared" si="3"/>
        <v>0</v>
      </c>
      <c r="G17" s="237">
        <f t="shared" si="3"/>
        <v>0</v>
      </c>
      <c r="H17" s="237">
        <f t="shared" si="3"/>
        <v>0</v>
      </c>
      <c r="I17" s="237">
        <f t="shared" si="3"/>
        <v>0</v>
      </c>
      <c r="J17" s="237">
        <f t="shared" si="3"/>
        <v>0</v>
      </c>
      <c r="K17" s="237">
        <f t="shared" si="3"/>
        <v>0</v>
      </c>
      <c r="L17" s="237">
        <f t="shared" si="3"/>
        <v>0</v>
      </c>
      <c r="M17" s="237">
        <f t="shared" si="3"/>
        <v>0</v>
      </c>
      <c r="N17" s="237">
        <f t="shared" si="3"/>
        <v>0</v>
      </c>
      <c r="O17" s="237">
        <f t="shared" si="3"/>
        <v>0</v>
      </c>
      <c r="P17" s="237">
        <f t="shared" si="3"/>
        <v>0</v>
      </c>
      <c r="Q17" s="237">
        <f t="shared" si="3"/>
        <v>0</v>
      </c>
      <c r="R17" s="237">
        <f t="shared" si="3"/>
        <v>0</v>
      </c>
      <c r="S17" s="237">
        <f t="shared" si="3"/>
        <v>0</v>
      </c>
      <c r="T17" s="237">
        <f t="shared" si="3"/>
        <v>0</v>
      </c>
      <c r="U17" s="237">
        <f t="shared" si="3"/>
        <v>0</v>
      </c>
      <c r="V17" s="237">
        <f t="shared" si="3"/>
        <v>0</v>
      </c>
      <c r="W17" s="237">
        <f t="shared" si="3"/>
        <v>0</v>
      </c>
      <c r="X17" s="237">
        <f t="shared" si="3"/>
        <v>0</v>
      </c>
      <c r="Y17" s="237">
        <f t="shared" si="3"/>
        <v>0</v>
      </c>
      <c r="Z17" s="237">
        <f t="shared" si="3"/>
        <v>0</v>
      </c>
      <c r="AA17" s="237">
        <f t="shared" si="3"/>
        <v>0</v>
      </c>
      <c r="AB17" s="237">
        <f t="shared" si="3"/>
        <v>0</v>
      </c>
      <c r="AC17" s="237">
        <f t="shared" si="3"/>
        <v>0</v>
      </c>
      <c r="AD17" s="237">
        <f t="shared" si="3"/>
        <v>0</v>
      </c>
      <c r="AE17" s="237">
        <f t="shared" si="3"/>
        <v>0</v>
      </c>
      <c r="AF17" s="237">
        <f t="shared" si="3"/>
        <v>0</v>
      </c>
      <c r="AG17" s="237">
        <f t="shared" si="3"/>
        <v>0</v>
      </c>
    </row>
    <row r="20" spans="1:33" x14ac:dyDescent="0.2"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1:33" x14ac:dyDescent="0.2">
      <c r="B21" s="49" t="s">
        <v>395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1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4">E4</f>
        <v>2023</v>
      </c>
      <c r="F22" s="52">
        <f t="shared" si="4"/>
        <v>2024</v>
      </c>
      <c r="G22" s="52">
        <f t="shared" si="4"/>
        <v>2025</v>
      </c>
      <c r="H22" s="52">
        <f t="shared" si="4"/>
        <v>2026</v>
      </c>
      <c r="I22" s="52">
        <f t="shared" si="4"/>
        <v>2027</v>
      </c>
      <c r="J22" s="52">
        <f t="shared" si="4"/>
        <v>2028</v>
      </c>
      <c r="K22" s="52">
        <f t="shared" si="4"/>
        <v>2029</v>
      </c>
      <c r="L22" s="52">
        <f t="shared" si="4"/>
        <v>2030</v>
      </c>
      <c r="M22" s="52">
        <f t="shared" si="4"/>
        <v>2031</v>
      </c>
      <c r="N22" s="52">
        <f t="shared" si="4"/>
        <v>2032</v>
      </c>
      <c r="O22" s="52">
        <f t="shared" si="4"/>
        <v>2033</v>
      </c>
      <c r="P22" s="52">
        <f t="shared" si="4"/>
        <v>2034</v>
      </c>
      <c r="Q22" s="52">
        <f t="shared" si="4"/>
        <v>2035</v>
      </c>
      <c r="R22" s="52">
        <f t="shared" si="4"/>
        <v>2036</v>
      </c>
      <c r="S22" s="52">
        <f t="shared" si="4"/>
        <v>2037</v>
      </c>
      <c r="T22" s="52">
        <f t="shared" si="4"/>
        <v>2038</v>
      </c>
      <c r="U22" s="52">
        <f t="shared" si="4"/>
        <v>2039</v>
      </c>
      <c r="V22" s="52">
        <f t="shared" si="4"/>
        <v>2040</v>
      </c>
      <c r="W22" s="52">
        <f t="shared" si="4"/>
        <v>2041</v>
      </c>
      <c r="X22" s="52">
        <f t="shared" si="4"/>
        <v>2042</v>
      </c>
      <c r="Y22" s="52">
        <f t="shared" si="4"/>
        <v>2043</v>
      </c>
      <c r="Z22" s="52">
        <f t="shared" si="4"/>
        <v>2044</v>
      </c>
      <c r="AA22" s="52">
        <f t="shared" si="4"/>
        <v>2045</v>
      </c>
      <c r="AB22" s="52">
        <f t="shared" si="4"/>
        <v>2046</v>
      </c>
      <c r="AC22" s="52">
        <f t="shared" si="4"/>
        <v>2047</v>
      </c>
      <c r="AD22" s="52">
        <f t="shared" si="4"/>
        <v>2048</v>
      </c>
      <c r="AE22" s="52">
        <f t="shared" si="4"/>
        <v>2049</v>
      </c>
      <c r="AF22" s="52">
        <f t="shared" si="4"/>
        <v>2050</v>
      </c>
      <c r="AG22" s="52">
        <f t="shared" si="4"/>
        <v>2051</v>
      </c>
    </row>
    <row r="23" spans="1:33" x14ac:dyDescent="0.2">
      <c r="B23" s="48" t="s">
        <v>87</v>
      </c>
      <c r="C23" s="55">
        <f>SUM(D23:AG23)</f>
        <v>0</v>
      </c>
      <c r="D23" s="240">
        <f t="shared" ref="D23:AG23" si="5">D5-D14</f>
        <v>0</v>
      </c>
      <c r="E23" s="240">
        <f t="shared" si="5"/>
        <v>0</v>
      </c>
      <c r="F23" s="240">
        <f t="shared" si="5"/>
        <v>0</v>
      </c>
      <c r="G23" s="240">
        <f t="shared" si="5"/>
        <v>0</v>
      </c>
      <c r="H23" s="240">
        <f t="shared" si="5"/>
        <v>0</v>
      </c>
      <c r="I23" s="240">
        <f t="shared" si="5"/>
        <v>0</v>
      </c>
      <c r="J23" s="240">
        <f t="shared" si="5"/>
        <v>0</v>
      </c>
      <c r="K23" s="240">
        <f t="shared" si="5"/>
        <v>0</v>
      </c>
      <c r="L23" s="240">
        <f t="shared" si="5"/>
        <v>0</v>
      </c>
      <c r="M23" s="240">
        <f t="shared" si="5"/>
        <v>0</v>
      </c>
      <c r="N23" s="240">
        <f t="shared" si="5"/>
        <v>0</v>
      </c>
      <c r="O23" s="240">
        <f t="shared" si="5"/>
        <v>0</v>
      </c>
      <c r="P23" s="240">
        <f t="shared" si="5"/>
        <v>0</v>
      </c>
      <c r="Q23" s="240">
        <f t="shared" si="5"/>
        <v>0</v>
      </c>
      <c r="R23" s="240">
        <f t="shared" si="5"/>
        <v>0</v>
      </c>
      <c r="S23" s="240">
        <f t="shared" si="5"/>
        <v>0</v>
      </c>
      <c r="T23" s="240">
        <f t="shared" si="5"/>
        <v>0</v>
      </c>
      <c r="U23" s="240">
        <f t="shared" si="5"/>
        <v>0</v>
      </c>
      <c r="V23" s="240">
        <f t="shared" si="5"/>
        <v>0</v>
      </c>
      <c r="W23" s="240">
        <f t="shared" si="5"/>
        <v>0</v>
      </c>
      <c r="X23" s="240">
        <f t="shared" si="5"/>
        <v>0</v>
      </c>
      <c r="Y23" s="240">
        <f t="shared" si="5"/>
        <v>0</v>
      </c>
      <c r="Z23" s="240">
        <f t="shared" si="5"/>
        <v>0</v>
      </c>
      <c r="AA23" s="240">
        <f t="shared" si="5"/>
        <v>0</v>
      </c>
      <c r="AB23" s="240">
        <f t="shared" si="5"/>
        <v>0</v>
      </c>
      <c r="AC23" s="240">
        <f t="shared" si="5"/>
        <v>0</v>
      </c>
      <c r="AD23" s="240">
        <f t="shared" si="5"/>
        <v>0</v>
      </c>
      <c r="AE23" s="240">
        <f t="shared" si="5"/>
        <v>0</v>
      </c>
      <c r="AF23" s="240">
        <f t="shared" si="5"/>
        <v>0</v>
      </c>
      <c r="AG23" s="240">
        <f t="shared" si="5"/>
        <v>0</v>
      </c>
    </row>
    <row r="24" spans="1:33" x14ac:dyDescent="0.2">
      <c r="B24" s="48" t="s">
        <v>88</v>
      </c>
      <c r="C24" s="55">
        <f>SUM(D24:AG24)</f>
        <v>231719.15670647717</v>
      </c>
      <c r="D24" s="240">
        <f t="shared" ref="D24:AG24" si="6">D6-D15</f>
        <v>6574.2059890239998</v>
      </c>
      <c r="E24" s="240">
        <f t="shared" si="6"/>
        <v>6753.6817676189594</v>
      </c>
      <c r="F24" s="240">
        <f t="shared" si="6"/>
        <v>6871.8712241623998</v>
      </c>
      <c r="G24" s="240">
        <f t="shared" si="6"/>
        <v>6905.5433944237593</v>
      </c>
      <c r="H24" s="240">
        <f t="shared" si="6"/>
        <v>6987.7194256635994</v>
      </c>
      <c r="I24" s="240">
        <f t="shared" si="6"/>
        <v>7070.8732718839192</v>
      </c>
      <c r="J24" s="240">
        <f t="shared" si="6"/>
        <v>7155.0167207509594</v>
      </c>
      <c r="K24" s="240">
        <f t="shared" si="6"/>
        <v>7240.1614196015989</v>
      </c>
      <c r="L24" s="240">
        <f t="shared" si="6"/>
        <v>7326.3192964314394</v>
      </c>
      <c r="M24" s="240">
        <f t="shared" si="6"/>
        <v>7413.5025598948005</v>
      </c>
      <c r="N24" s="240">
        <f t="shared" si="6"/>
        <v>7475.7759586645589</v>
      </c>
      <c r="O24" s="240">
        <f t="shared" si="6"/>
        <v>7538.5725052884</v>
      </c>
      <c r="P24" s="240">
        <f t="shared" si="6"/>
        <v>7601.8965499764799</v>
      </c>
      <c r="Q24" s="240">
        <f t="shared" si="6"/>
        <v>7665.7524429389596</v>
      </c>
      <c r="R24" s="240">
        <f t="shared" si="6"/>
        <v>7730.1448150447195</v>
      </c>
      <c r="S24" s="240">
        <f t="shared" si="6"/>
        <v>7795.0780165039196</v>
      </c>
      <c r="T24" s="240">
        <f t="shared" si="6"/>
        <v>7860.5566781854404</v>
      </c>
      <c r="U24" s="240">
        <f t="shared" si="6"/>
        <v>7926.5852906288001</v>
      </c>
      <c r="V24" s="240">
        <f t="shared" si="6"/>
        <v>7993.1686250322391</v>
      </c>
      <c r="W24" s="240">
        <f t="shared" si="6"/>
        <v>8060.3111719352792</v>
      </c>
      <c r="X24" s="240">
        <f t="shared" si="6"/>
        <v>8116.7333977104799</v>
      </c>
      <c r="Y24" s="240">
        <f t="shared" si="6"/>
        <v>8173.5505103047199</v>
      </c>
      <c r="Z24" s="240">
        <f t="shared" si="6"/>
        <v>8230.7653163051982</v>
      </c>
      <c r="AA24" s="240">
        <f t="shared" si="6"/>
        <v>8288.3806222991207</v>
      </c>
      <c r="AB24" s="240">
        <f t="shared" si="6"/>
        <v>8346.3992348736792</v>
      </c>
      <c r="AC24" s="240">
        <f t="shared" si="6"/>
        <v>8404.8239606160805</v>
      </c>
      <c r="AD24" s="240">
        <f t="shared" si="6"/>
        <v>8463.6577464428792</v>
      </c>
      <c r="AE24" s="240">
        <f t="shared" si="6"/>
        <v>8522.9033989412801</v>
      </c>
      <c r="AF24" s="240">
        <f t="shared" si="6"/>
        <v>8582.5637246984807</v>
      </c>
      <c r="AG24" s="240">
        <f t="shared" si="6"/>
        <v>8642.6416706310392</v>
      </c>
    </row>
    <row r="25" spans="1:33" x14ac:dyDescent="0.2">
      <c r="B25" s="48" t="s">
        <v>89</v>
      </c>
      <c r="C25" s="241">
        <f>SUM(D25:AG25)</f>
        <v>225590.62981588632</v>
      </c>
      <c r="D25" s="242">
        <f t="shared" ref="D25:AG25" si="7">D7-D16</f>
        <v>6400.3292852820014</v>
      </c>
      <c r="E25" s="240">
        <f t="shared" si="7"/>
        <v>6575.0591066484012</v>
      </c>
      <c r="F25" s="240">
        <f t="shared" si="7"/>
        <v>6690.1220215309822</v>
      </c>
      <c r="G25" s="240">
        <f t="shared" si="7"/>
        <v>6722.903332527002</v>
      </c>
      <c r="H25" s="240">
        <f t="shared" si="7"/>
        <v>6802.9052361510021</v>
      </c>
      <c r="I25" s="240">
        <f t="shared" si="7"/>
        <v>6883.8593748225612</v>
      </c>
      <c r="J25" s="240">
        <f t="shared" si="7"/>
        <v>6965.7781382170215</v>
      </c>
      <c r="K25" s="240">
        <f t="shared" si="7"/>
        <v>7048.6703761024819</v>
      </c>
      <c r="L25" s="240">
        <f t="shared" si="7"/>
        <v>7132.5502481079011</v>
      </c>
      <c r="M25" s="240">
        <f t="shared" si="7"/>
        <v>7217.4283739550019</v>
      </c>
      <c r="N25" s="240">
        <f t="shared" si="7"/>
        <v>7278.0545953008614</v>
      </c>
      <c r="O25" s="240">
        <f t="shared" si="7"/>
        <v>7339.1905632892822</v>
      </c>
      <c r="P25" s="240">
        <f t="shared" si="7"/>
        <v>7400.839817827502</v>
      </c>
      <c r="Q25" s="240">
        <f t="shared" si="7"/>
        <v>7463.0076687763813</v>
      </c>
      <c r="R25" s="240">
        <f t="shared" si="7"/>
        <v>7525.6976560431622</v>
      </c>
      <c r="S25" s="240">
        <f t="shared" si="7"/>
        <v>7588.9133195350814</v>
      </c>
      <c r="T25" s="240">
        <f t="shared" si="7"/>
        <v>7652.6599691130023</v>
      </c>
      <c r="U25" s="240">
        <f t="shared" si="7"/>
        <v>7716.9429146377825</v>
      </c>
      <c r="V25" s="240">
        <f t="shared" si="7"/>
        <v>7781.7656960166623</v>
      </c>
      <c r="W25" s="240">
        <f t="shared" si="7"/>
        <v>7847.1318531568813</v>
      </c>
      <c r="X25" s="240">
        <f t="shared" si="7"/>
        <v>7902.0623637535809</v>
      </c>
      <c r="Y25" s="240">
        <f t="shared" si="7"/>
        <v>7957.3769542858217</v>
      </c>
      <c r="Z25" s="240">
        <f t="shared" si="7"/>
        <v>8013.0791646608423</v>
      </c>
      <c r="AA25" s="240">
        <f t="shared" si="7"/>
        <v>8069.1707648322626</v>
      </c>
      <c r="AB25" s="240">
        <f t="shared" si="7"/>
        <v>8125.6552947073224</v>
      </c>
      <c r="AC25" s="240">
        <f t="shared" si="7"/>
        <v>8182.5345242396425</v>
      </c>
      <c r="AD25" s="240">
        <f t="shared" si="7"/>
        <v>8239.8119933364633</v>
      </c>
      <c r="AE25" s="240">
        <f t="shared" si="7"/>
        <v>8297.4912419050215</v>
      </c>
      <c r="AF25" s="240">
        <f t="shared" si="7"/>
        <v>8355.5740398989419</v>
      </c>
      <c r="AG25" s="240">
        <f t="shared" si="7"/>
        <v>8414.063927225463</v>
      </c>
    </row>
    <row r="26" spans="1:33" x14ac:dyDescent="0.2">
      <c r="B26" s="239" t="s">
        <v>86</v>
      </c>
      <c r="C26" s="88">
        <f>SUM(D26:AG26)</f>
        <v>457309.78652236355</v>
      </c>
      <c r="D26" s="88">
        <f t="shared" ref="D26:AG26" si="8">SUM(D23:D25)</f>
        <v>12974.535274306001</v>
      </c>
      <c r="E26" s="88">
        <f t="shared" si="8"/>
        <v>13328.740874267362</v>
      </c>
      <c r="F26" s="88">
        <f t="shared" si="8"/>
        <v>13561.993245693382</v>
      </c>
      <c r="G26" s="88">
        <f t="shared" si="8"/>
        <v>13628.446726950762</v>
      </c>
      <c r="H26" s="88">
        <f t="shared" si="8"/>
        <v>13790.624661814601</v>
      </c>
      <c r="I26" s="88">
        <f t="shared" si="8"/>
        <v>13954.732646706481</v>
      </c>
      <c r="J26" s="88">
        <f t="shared" si="8"/>
        <v>14120.79485896798</v>
      </c>
      <c r="K26" s="88">
        <f t="shared" si="8"/>
        <v>14288.831795704082</v>
      </c>
      <c r="L26" s="88">
        <f t="shared" si="8"/>
        <v>14458.86954453934</v>
      </c>
      <c r="M26" s="88">
        <f t="shared" si="8"/>
        <v>14630.930933849802</v>
      </c>
      <c r="N26" s="88">
        <f t="shared" si="8"/>
        <v>14753.830553965421</v>
      </c>
      <c r="O26" s="88">
        <f t="shared" si="8"/>
        <v>14877.763068577682</v>
      </c>
      <c r="P26" s="88">
        <f t="shared" si="8"/>
        <v>15002.736367803982</v>
      </c>
      <c r="Q26" s="88">
        <f t="shared" si="8"/>
        <v>15128.760111715341</v>
      </c>
      <c r="R26" s="88">
        <f t="shared" si="8"/>
        <v>15255.842471087883</v>
      </c>
      <c r="S26" s="88">
        <f t="shared" si="8"/>
        <v>15383.991336039002</v>
      </c>
      <c r="T26" s="88">
        <f t="shared" si="8"/>
        <v>15513.216647298443</v>
      </c>
      <c r="U26" s="88">
        <f t="shared" si="8"/>
        <v>15643.528205266583</v>
      </c>
      <c r="V26" s="88">
        <f t="shared" si="8"/>
        <v>15774.934321048902</v>
      </c>
      <c r="W26" s="88">
        <f t="shared" si="8"/>
        <v>15907.443025092161</v>
      </c>
      <c r="X26" s="88">
        <f t="shared" si="8"/>
        <v>16018.795761464062</v>
      </c>
      <c r="Y26" s="88">
        <f t="shared" si="8"/>
        <v>16130.927464590543</v>
      </c>
      <c r="Z26" s="88">
        <f t="shared" si="8"/>
        <v>16243.84448096604</v>
      </c>
      <c r="AA26" s="88">
        <f t="shared" si="8"/>
        <v>16357.551387131383</v>
      </c>
      <c r="AB26" s="88">
        <f t="shared" si="8"/>
        <v>16472.054529581001</v>
      </c>
      <c r="AC26" s="88">
        <f t="shared" si="8"/>
        <v>16587.358484855722</v>
      </c>
      <c r="AD26" s="88">
        <f t="shared" si="8"/>
        <v>16703.469739779342</v>
      </c>
      <c r="AE26" s="88">
        <f t="shared" si="8"/>
        <v>16820.394640846302</v>
      </c>
      <c r="AF26" s="88">
        <f t="shared" si="8"/>
        <v>16938.137764597421</v>
      </c>
      <c r="AG26" s="88">
        <f t="shared" si="8"/>
        <v>17056.705597856504</v>
      </c>
    </row>
    <row r="29" spans="1:33" x14ac:dyDescent="0.2">
      <c r="B29" s="319" t="s">
        <v>528</v>
      </c>
    </row>
    <row r="30" spans="1:33" x14ac:dyDescent="0.2">
      <c r="A30" s="254" t="s">
        <v>534</v>
      </c>
      <c r="B30" s="254" t="s">
        <v>535</v>
      </c>
      <c r="C30" s="390">
        <f>SUM(D30:AG30)</f>
        <v>0</v>
      </c>
      <c r="D30" s="320">
        <f>('Intenzity 0'!E10+'Intenzity 0'!E27+'Intenzity 0'!E44+'Intenzity 0'!E61+'Intenzity 0'!E78)*'Úseky 0'!$AC$5/100000000</f>
        <v>0</v>
      </c>
      <c r="E30" s="320">
        <f>('Intenzity 0'!F10+'Intenzity 0'!F27+'Intenzity 0'!F44+'Intenzity 0'!F61+'Intenzity 0'!F78)*'Úseky 0'!$AC$5/100000000</f>
        <v>0</v>
      </c>
      <c r="F30" s="320">
        <f>('Intenzity 0'!G10+'Intenzity 0'!G27+'Intenzity 0'!G44+'Intenzity 0'!G61+'Intenzity 0'!G78)*'Úseky 0'!$AC$5/100000000</f>
        <v>0</v>
      </c>
      <c r="G30" s="320">
        <f>('Intenzity 0'!H10+'Intenzity 0'!H27+'Intenzity 0'!H44+'Intenzity 0'!H61+'Intenzity 0'!H78)*'Úseky 0'!$AC$5/100000000</f>
        <v>0</v>
      </c>
      <c r="H30" s="320">
        <f>('Intenzity 0'!I10+'Intenzity 0'!I27+'Intenzity 0'!I44+'Intenzity 0'!I61+'Intenzity 0'!I78)*'Úseky 0'!$AC$5/100000000</f>
        <v>0</v>
      </c>
      <c r="I30" s="320">
        <f>('Intenzity 0'!J10+'Intenzity 0'!J27+'Intenzity 0'!J44+'Intenzity 0'!J61+'Intenzity 0'!J78)*'Úseky 0'!$AC$5/100000000</f>
        <v>0</v>
      </c>
      <c r="J30" s="320">
        <f>('Intenzity 0'!K10+'Intenzity 0'!K27+'Intenzity 0'!K44+'Intenzity 0'!K61+'Intenzity 0'!K78)*'Úseky 0'!$AC$5/100000000</f>
        <v>0</v>
      </c>
      <c r="K30" s="320">
        <f>('Intenzity 0'!L10+'Intenzity 0'!L27+'Intenzity 0'!L44+'Intenzity 0'!L61+'Intenzity 0'!L78)*'Úseky 0'!$AC$5/100000000</f>
        <v>0</v>
      </c>
      <c r="L30" s="320">
        <f>('Intenzity 0'!M10+'Intenzity 0'!M27+'Intenzity 0'!M44+'Intenzity 0'!M61+'Intenzity 0'!M78)*'Úseky 0'!$AC$5/100000000</f>
        <v>0</v>
      </c>
      <c r="M30" s="320">
        <f>('Intenzity 0'!N10+'Intenzity 0'!N27+'Intenzity 0'!N44+'Intenzity 0'!N61+'Intenzity 0'!N78)*'Úseky 0'!$AC$5/100000000</f>
        <v>0</v>
      </c>
      <c r="N30" s="320">
        <f>('Intenzity 0'!O10+'Intenzity 0'!O27+'Intenzity 0'!O44+'Intenzity 0'!O61+'Intenzity 0'!O78)*'Úseky 0'!$AC$5/100000000</f>
        <v>0</v>
      </c>
      <c r="O30" s="320">
        <f>('Intenzity 0'!P10+'Intenzity 0'!P27+'Intenzity 0'!P44+'Intenzity 0'!P61+'Intenzity 0'!P78)*'Úseky 0'!$AC$5/100000000</f>
        <v>0</v>
      </c>
      <c r="P30" s="320">
        <f>('Intenzity 0'!Q10+'Intenzity 0'!Q27+'Intenzity 0'!Q44+'Intenzity 0'!Q61+'Intenzity 0'!Q78)*'Úseky 0'!$AC$5/100000000</f>
        <v>0</v>
      </c>
      <c r="Q30" s="320">
        <f>('Intenzity 0'!R10+'Intenzity 0'!R27+'Intenzity 0'!R44+'Intenzity 0'!R61+'Intenzity 0'!R78)*'Úseky 0'!$AC$5/100000000</f>
        <v>0</v>
      </c>
      <c r="R30" s="320">
        <f>('Intenzity 0'!S10+'Intenzity 0'!S27+'Intenzity 0'!S44+'Intenzity 0'!S61+'Intenzity 0'!S78)*'Úseky 0'!$AC$5/100000000</f>
        <v>0</v>
      </c>
      <c r="S30" s="320">
        <f>('Intenzity 0'!T10+'Intenzity 0'!T27+'Intenzity 0'!T44+'Intenzity 0'!T61+'Intenzity 0'!T78)*'Úseky 0'!$AC$5/100000000</f>
        <v>0</v>
      </c>
      <c r="T30" s="320">
        <f>('Intenzity 0'!U10+'Intenzity 0'!U27+'Intenzity 0'!U44+'Intenzity 0'!U61+'Intenzity 0'!U78)*'Úseky 0'!$AC$5/100000000</f>
        <v>0</v>
      </c>
      <c r="U30" s="320">
        <f>('Intenzity 0'!V10+'Intenzity 0'!V27+'Intenzity 0'!V44+'Intenzity 0'!V61+'Intenzity 0'!V78)*'Úseky 0'!$AC$5/100000000</f>
        <v>0</v>
      </c>
      <c r="V30" s="320">
        <f>('Intenzity 0'!W10+'Intenzity 0'!W27+'Intenzity 0'!W44+'Intenzity 0'!W61+'Intenzity 0'!W78)*'Úseky 0'!$AC$5/100000000</f>
        <v>0</v>
      </c>
      <c r="W30" s="320">
        <f>('Intenzity 0'!X10+'Intenzity 0'!X27+'Intenzity 0'!X44+'Intenzity 0'!X61+'Intenzity 0'!X78)*'Úseky 0'!$AC$5/100000000</f>
        <v>0</v>
      </c>
      <c r="X30" s="320">
        <f>('Intenzity 0'!Y10+'Intenzity 0'!Y27+'Intenzity 0'!Y44+'Intenzity 0'!Y61+'Intenzity 0'!Y78)*'Úseky 0'!$AC$5/100000000</f>
        <v>0</v>
      </c>
      <c r="Y30" s="320">
        <f>('Intenzity 0'!Z10+'Intenzity 0'!Z27+'Intenzity 0'!Z44+'Intenzity 0'!Z61+'Intenzity 0'!Z78)*'Úseky 0'!$AC$5/100000000</f>
        <v>0</v>
      </c>
      <c r="Z30" s="320">
        <f>('Intenzity 0'!AA10+'Intenzity 0'!AA27+'Intenzity 0'!AA44+'Intenzity 0'!AA61+'Intenzity 0'!AA78)*'Úseky 0'!$AC$5/100000000</f>
        <v>0</v>
      </c>
      <c r="AA30" s="320">
        <f>('Intenzity 0'!AB10+'Intenzity 0'!AB27+'Intenzity 0'!AB44+'Intenzity 0'!AB61+'Intenzity 0'!AB78)*'Úseky 0'!$AC$5/100000000</f>
        <v>0</v>
      </c>
      <c r="AB30" s="320">
        <f>('Intenzity 0'!AC10+'Intenzity 0'!AC27+'Intenzity 0'!AC44+'Intenzity 0'!AC61+'Intenzity 0'!AC78)*'Úseky 0'!$AC$5/100000000</f>
        <v>0</v>
      </c>
      <c r="AC30" s="320">
        <f>('Intenzity 0'!AD10+'Intenzity 0'!AD27+'Intenzity 0'!AD44+'Intenzity 0'!AD61+'Intenzity 0'!AD78)*'Úseky 0'!$AC$5/100000000</f>
        <v>0</v>
      </c>
      <c r="AD30" s="320">
        <f>('Intenzity 0'!AE10+'Intenzity 0'!AE27+'Intenzity 0'!AE44+'Intenzity 0'!AE61+'Intenzity 0'!AE78)*'Úseky 0'!$AC$5/100000000</f>
        <v>0</v>
      </c>
      <c r="AE30" s="320">
        <f>('Intenzity 0'!AF10+'Intenzity 0'!AF27+'Intenzity 0'!AF44+'Intenzity 0'!AF61+'Intenzity 0'!AF78)*'Úseky 0'!$AC$5/100000000</f>
        <v>0</v>
      </c>
      <c r="AF30" s="320">
        <f>('Intenzity 0'!AG10+'Intenzity 0'!AG27+'Intenzity 0'!AG44+'Intenzity 0'!AG61+'Intenzity 0'!AG78)*'Úseky 0'!$AC$5/100000000</f>
        <v>0</v>
      </c>
      <c r="AG30" s="320">
        <f>('Intenzity 0'!AH10+'Intenzity 0'!AH27+'Intenzity 0'!AH44+'Intenzity 0'!AH61+'Intenzity 0'!AH78)*'Úseky 0'!$AC$5/100000000</f>
        <v>0</v>
      </c>
    </row>
    <row r="31" spans="1:33" x14ac:dyDescent="0.2">
      <c r="A31" s="254" t="s">
        <v>534</v>
      </c>
      <c r="B31" s="254" t="s">
        <v>538</v>
      </c>
      <c r="C31" s="390">
        <f t="shared" ref="C31:C34" si="9">SUM(D31:AG31)</f>
        <v>0</v>
      </c>
      <c r="D31" s="320">
        <f>('Intenzity 0'!E11+'Intenzity 0'!E28+'Intenzity 0'!E45+'Intenzity 0'!E62+'Intenzity 0'!E79)*'Úseky 0'!$AC$6/100000000</f>
        <v>0</v>
      </c>
      <c r="E31" s="320">
        <f>('Intenzity 0'!F11+'Intenzity 0'!F28+'Intenzity 0'!F45+'Intenzity 0'!F62+'Intenzity 0'!F79)*'Úseky 0'!$AC$6/100000000</f>
        <v>0</v>
      </c>
      <c r="F31" s="320">
        <f>('Intenzity 0'!G11+'Intenzity 0'!G28+'Intenzity 0'!G45+'Intenzity 0'!G62+'Intenzity 0'!G79)*'Úseky 0'!$AC$6/100000000</f>
        <v>0</v>
      </c>
      <c r="G31" s="320">
        <f>('Intenzity 0'!H11+'Intenzity 0'!H28+'Intenzity 0'!H45+'Intenzity 0'!H62+'Intenzity 0'!H79)*'Úseky 0'!$AC$6/100000000</f>
        <v>0</v>
      </c>
      <c r="H31" s="320">
        <f>('Intenzity 0'!I11+'Intenzity 0'!I28+'Intenzity 0'!I45+'Intenzity 0'!I62+'Intenzity 0'!I79)*'Úseky 0'!$AC$6/100000000</f>
        <v>0</v>
      </c>
      <c r="I31" s="320">
        <f>('Intenzity 0'!J11+'Intenzity 0'!J28+'Intenzity 0'!J45+'Intenzity 0'!J62+'Intenzity 0'!J79)*'Úseky 0'!$AC$6/100000000</f>
        <v>0</v>
      </c>
      <c r="J31" s="320">
        <f>('Intenzity 0'!K11+'Intenzity 0'!K28+'Intenzity 0'!K45+'Intenzity 0'!K62+'Intenzity 0'!K79)*'Úseky 0'!$AC$6/100000000</f>
        <v>0</v>
      </c>
      <c r="K31" s="320">
        <f>('Intenzity 0'!L11+'Intenzity 0'!L28+'Intenzity 0'!L45+'Intenzity 0'!L62+'Intenzity 0'!L79)*'Úseky 0'!$AC$6/100000000</f>
        <v>0</v>
      </c>
      <c r="L31" s="320">
        <f>('Intenzity 0'!M11+'Intenzity 0'!M28+'Intenzity 0'!M45+'Intenzity 0'!M62+'Intenzity 0'!M79)*'Úseky 0'!$AC$6/100000000</f>
        <v>0</v>
      </c>
      <c r="M31" s="320">
        <f>('Intenzity 0'!N11+'Intenzity 0'!N28+'Intenzity 0'!N45+'Intenzity 0'!N62+'Intenzity 0'!N79)*'Úseky 0'!$AC$6/100000000</f>
        <v>0</v>
      </c>
      <c r="N31" s="320">
        <f>('Intenzity 0'!O11+'Intenzity 0'!O28+'Intenzity 0'!O45+'Intenzity 0'!O62+'Intenzity 0'!O79)*'Úseky 0'!$AC$6/100000000</f>
        <v>0</v>
      </c>
      <c r="O31" s="320">
        <f>('Intenzity 0'!P11+'Intenzity 0'!P28+'Intenzity 0'!P45+'Intenzity 0'!P62+'Intenzity 0'!P79)*'Úseky 0'!$AC$6/100000000</f>
        <v>0</v>
      </c>
      <c r="P31" s="320">
        <f>('Intenzity 0'!Q11+'Intenzity 0'!Q28+'Intenzity 0'!Q45+'Intenzity 0'!Q62+'Intenzity 0'!Q79)*'Úseky 0'!$AC$6/100000000</f>
        <v>0</v>
      </c>
      <c r="Q31" s="320">
        <f>('Intenzity 0'!R11+'Intenzity 0'!R28+'Intenzity 0'!R45+'Intenzity 0'!R62+'Intenzity 0'!R79)*'Úseky 0'!$AC$6/100000000</f>
        <v>0</v>
      </c>
      <c r="R31" s="320">
        <f>('Intenzity 0'!S11+'Intenzity 0'!S28+'Intenzity 0'!S45+'Intenzity 0'!S62+'Intenzity 0'!S79)*'Úseky 0'!$AC$6/100000000</f>
        <v>0</v>
      </c>
      <c r="S31" s="320">
        <f>('Intenzity 0'!T11+'Intenzity 0'!T28+'Intenzity 0'!T45+'Intenzity 0'!T62+'Intenzity 0'!T79)*'Úseky 0'!$AC$6/100000000</f>
        <v>0</v>
      </c>
      <c r="T31" s="320">
        <f>('Intenzity 0'!U11+'Intenzity 0'!U28+'Intenzity 0'!U45+'Intenzity 0'!U62+'Intenzity 0'!U79)*'Úseky 0'!$AC$6/100000000</f>
        <v>0</v>
      </c>
      <c r="U31" s="320">
        <f>('Intenzity 0'!V11+'Intenzity 0'!V28+'Intenzity 0'!V45+'Intenzity 0'!V62+'Intenzity 0'!V79)*'Úseky 0'!$AC$6/100000000</f>
        <v>0</v>
      </c>
      <c r="V31" s="320">
        <f>('Intenzity 0'!W11+'Intenzity 0'!W28+'Intenzity 0'!W45+'Intenzity 0'!W62+'Intenzity 0'!W79)*'Úseky 0'!$AC$6/100000000</f>
        <v>0</v>
      </c>
      <c r="W31" s="320">
        <f>('Intenzity 0'!X11+'Intenzity 0'!X28+'Intenzity 0'!X45+'Intenzity 0'!X62+'Intenzity 0'!X79)*'Úseky 0'!$AC$6/100000000</f>
        <v>0</v>
      </c>
      <c r="X31" s="320">
        <f>('Intenzity 0'!Y11+'Intenzity 0'!Y28+'Intenzity 0'!Y45+'Intenzity 0'!Y62+'Intenzity 0'!Y79)*'Úseky 0'!$AC$6/100000000</f>
        <v>0</v>
      </c>
      <c r="Y31" s="320">
        <f>('Intenzity 0'!Z11+'Intenzity 0'!Z28+'Intenzity 0'!Z45+'Intenzity 0'!Z62+'Intenzity 0'!Z79)*'Úseky 0'!$AC$6/100000000</f>
        <v>0</v>
      </c>
      <c r="Z31" s="320">
        <f>('Intenzity 0'!AA11+'Intenzity 0'!AA28+'Intenzity 0'!AA45+'Intenzity 0'!AA62+'Intenzity 0'!AA79)*'Úseky 0'!$AC$6/100000000</f>
        <v>0</v>
      </c>
      <c r="AA31" s="320">
        <f>('Intenzity 0'!AB11+'Intenzity 0'!AB28+'Intenzity 0'!AB45+'Intenzity 0'!AB62+'Intenzity 0'!AB79)*'Úseky 0'!$AC$6/100000000</f>
        <v>0</v>
      </c>
      <c r="AB31" s="320">
        <f>('Intenzity 0'!AC11+'Intenzity 0'!AC28+'Intenzity 0'!AC45+'Intenzity 0'!AC62+'Intenzity 0'!AC79)*'Úseky 0'!$AC$6/100000000</f>
        <v>0</v>
      </c>
      <c r="AC31" s="320">
        <f>('Intenzity 0'!AD11+'Intenzity 0'!AD28+'Intenzity 0'!AD45+'Intenzity 0'!AD62+'Intenzity 0'!AD79)*'Úseky 0'!$AC$6/100000000</f>
        <v>0</v>
      </c>
      <c r="AD31" s="320">
        <f>('Intenzity 0'!AE11+'Intenzity 0'!AE28+'Intenzity 0'!AE45+'Intenzity 0'!AE62+'Intenzity 0'!AE79)*'Úseky 0'!$AC$6/100000000</f>
        <v>0</v>
      </c>
      <c r="AE31" s="320">
        <f>('Intenzity 0'!AF11+'Intenzity 0'!AF28+'Intenzity 0'!AF45+'Intenzity 0'!AF62+'Intenzity 0'!AF79)*'Úseky 0'!$AC$6/100000000</f>
        <v>0</v>
      </c>
      <c r="AF31" s="320">
        <f>('Intenzity 0'!AG11+'Intenzity 0'!AG28+'Intenzity 0'!AG45+'Intenzity 0'!AG62+'Intenzity 0'!AG79)*'Úseky 0'!$AC$6/100000000</f>
        <v>0</v>
      </c>
      <c r="AG31" s="320">
        <f>('Intenzity 0'!AH11+'Intenzity 0'!AH28+'Intenzity 0'!AH45+'Intenzity 0'!AH62+'Intenzity 0'!AH79)*'Úseky 0'!$AC$6/100000000</f>
        <v>0</v>
      </c>
    </row>
    <row r="32" spans="1:33" x14ac:dyDescent="0.2">
      <c r="A32" s="254" t="s">
        <v>562</v>
      </c>
      <c r="B32" s="254" t="s">
        <v>537</v>
      </c>
      <c r="C32" s="390">
        <f t="shared" si="9"/>
        <v>0</v>
      </c>
      <c r="D32" s="320">
        <f>('Intenzity 0'!E12+'Intenzity 0'!E29+'Intenzity 0'!E46+'Intenzity 0'!E63+'Intenzity 0'!E80)*'Úseky 0'!$AC$7/100000000</f>
        <v>0</v>
      </c>
      <c r="E32" s="320">
        <f>('Intenzity 0'!F12+'Intenzity 0'!F29+'Intenzity 0'!F46+'Intenzity 0'!F63+'Intenzity 0'!F80)*'Úseky 0'!$AC$7/100000000</f>
        <v>0</v>
      </c>
      <c r="F32" s="320">
        <f>('Intenzity 0'!G12+'Intenzity 0'!G29+'Intenzity 0'!G46+'Intenzity 0'!G63+'Intenzity 0'!G80)*'Úseky 0'!$AC$7/100000000</f>
        <v>0</v>
      </c>
      <c r="G32" s="320">
        <f>('Intenzity 0'!H12+'Intenzity 0'!H29+'Intenzity 0'!H46+'Intenzity 0'!H63+'Intenzity 0'!H80)*'Úseky 0'!$AC$7/100000000</f>
        <v>0</v>
      </c>
      <c r="H32" s="320">
        <f>('Intenzity 0'!I12+'Intenzity 0'!I29+'Intenzity 0'!I46+'Intenzity 0'!I63+'Intenzity 0'!I80)*'Úseky 0'!$AC$7/100000000</f>
        <v>0</v>
      </c>
      <c r="I32" s="320">
        <f>('Intenzity 0'!J12+'Intenzity 0'!J29+'Intenzity 0'!J46+'Intenzity 0'!J63+'Intenzity 0'!J80)*'Úseky 0'!$AC$7/100000000</f>
        <v>0</v>
      </c>
      <c r="J32" s="320">
        <f>('Intenzity 0'!K12+'Intenzity 0'!K29+'Intenzity 0'!K46+'Intenzity 0'!K63+'Intenzity 0'!K80)*'Úseky 0'!$AC$7/100000000</f>
        <v>0</v>
      </c>
      <c r="K32" s="320">
        <f>('Intenzity 0'!L12+'Intenzity 0'!L29+'Intenzity 0'!L46+'Intenzity 0'!L63+'Intenzity 0'!L80)*'Úseky 0'!$AC$7/100000000</f>
        <v>0</v>
      </c>
      <c r="L32" s="320">
        <f>('Intenzity 0'!M12+'Intenzity 0'!M29+'Intenzity 0'!M46+'Intenzity 0'!M63+'Intenzity 0'!M80)*'Úseky 0'!$AC$7/100000000</f>
        <v>0</v>
      </c>
      <c r="M32" s="320">
        <f>('Intenzity 0'!N12+'Intenzity 0'!N29+'Intenzity 0'!N46+'Intenzity 0'!N63+'Intenzity 0'!N80)*'Úseky 0'!$AC$7/100000000</f>
        <v>0</v>
      </c>
      <c r="N32" s="320">
        <f>('Intenzity 0'!O12+'Intenzity 0'!O29+'Intenzity 0'!O46+'Intenzity 0'!O63+'Intenzity 0'!O80)*'Úseky 0'!$AC$7/100000000</f>
        <v>0</v>
      </c>
      <c r="O32" s="320">
        <f>('Intenzity 0'!P12+'Intenzity 0'!P29+'Intenzity 0'!P46+'Intenzity 0'!P63+'Intenzity 0'!P80)*'Úseky 0'!$AC$7/100000000</f>
        <v>0</v>
      </c>
      <c r="P32" s="320">
        <f>('Intenzity 0'!Q12+'Intenzity 0'!Q29+'Intenzity 0'!Q46+'Intenzity 0'!Q63+'Intenzity 0'!Q80)*'Úseky 0'!$AC$7/100000000</f>
        <v>0</v>
      </c>
      <c r="Q32" s="320">
        <f>('Intenzity 0'!R12+'Intenzity 0'!R29+'Intenzity 0'!R46+'Intenzity 0'!R63+'Intenzity 0'!R80)*'Úseky 0'!$AC$7/100000000</f>
        <v>0</v>
      </c>
      <c r="R32" s="320">
        <f>('Intenzity 0'!S12+'Intenzity 0'!S29+'Intenzity 0'!S46+'Intenzity 0'!S63+'Intenzity 0'!S80)*'Úseky 0'!$AC$7/100000000</f>
        <v>0</v>
      </c>
      <c r="S32" s="320">
        <f>('Intenzity 0'!T12+'Intenzity 0'!T29+'Intenzity 0'!T46+'Intenzity 0'!T63+'Intenzity 0'!T80)*'Úseky 0'!$AC$7/100000000</f>
        <v>0</v>
      </c>
      <c r="T32" s="320">
        <f>('Intenzity 0'!U12+'Intenzity 0'!U29+'Intenzity 0'!U46+'Intenzity 0'!U63+'Intenzity 0'!U80)*'Úseky 0'!$AC$7/100000000</f>
        <v>0</v>
      </c>
      <c r="U32" s="320">
        <f>('Intenzity 0'!V12+'Intenzity 0'!V29+'Intenzity 0'!V46+'Intenzity 0'!V63+'Intenzity 0'!V80)*'Úseky 0'!$AC$7/100000000</f>
        <v>0</v>
      </c>
      <c r="V32" s="320">
        <f>('Intenzity 0'!W12+'Intenzity 0'!W29+'Intenzity 0'!W46+'Intenzity 0'!W63+'Intenzity 0'!W80)*'Úseky 0'!$AC$7/100000000</f>
        <v>0</v>
      </c>
      <c r="W32" s="320">
        <f>('Intenzity 0'!X12+'Intenzity 0'!X29+'Intenzity 0'!X46+'Intenzity 0'!X63+'Intenzity 0'!X80)*'Úseky 0'!$AC$7/100000000</f>
        <v>0</v>
      </c>
      <c r="X32" s="320">
        <f>('Intenzity 0'!Y12+'Intenzity 0'!Y29+'Intenzity 0'!Y46+'Intenzity 0'!Y63+'Intenzity 0'!Y80)*'Úseky 0'!$AC$7/100000000</f>
        <v>0</v>
      </c>
      <c r="Y32" s="320">
        <f>('Intenzity 0'!Z12+'Intenzity 0'!Z29+'Intenzity 0'!Z46+'Intenzity 0'!Z63+'Intenzity 0'!Z80)*'Úseky 0'!$AC$7/100000000</f>
        <v>0</v>
      </c>
      <c r="Z32" s="320">
        <f>('Intenzity 0'!AA12+'Intenzity 0'!AA29+'Intenzity 0'!AA46+'Intenzity 0'!AA63+'Intenzity 0'!AA80)*'Úseky 0'!$AC$7/100000000</f>
        <v>0</v>
      </c>
      <c r="AA32" s="320">
        <f>('Intenzity 0'!AB12+'Intenzity 0'!AB29+'Intenzity 0'!AB46+'Intenzity 0'!AB63+'Intenzity 0'!AB80)*'Úseky 0'!$AC$7/100000000</f>
        <v>0</v>
      </c>
      <c r="AB32" s="320">
        <f>('Intenzity 0'!AC12+'Intenzity 0'!AC29+'Intenzity 0'!AC46+'Intenzity 0'!AC63+'Intenzity 0'!AC80)*'Úseky 0'!$AC$7/100000000</f>
        <v>0</v>
      </c>
      <c r="AC32" s="320">
        <f>('Intenzity 0'!AD12+'Intenzity 0'!AD29+'Intenzity 0'!AD46+'Intenzity 0'!AD63+'Intenzity 0'!AD80)*'Úseky 0'!$AC$7/100000000</f>
        <v>0</v>
      </c>
      <c r="AD32" s="320">
        <f>('Intenzity 0'!AE12+'Intenzity 0'!AE29+'Intenzity 0'!AE46+'Intenzity 0'!AE63+'Intenzity 0'!AE80)*'Úseky 0'!$AC$7/100000000</f>
        <v>0</v>
      </c>
      <c r="AE32" s="320">
        <f>('Intenzity 0'!AF12+'Intenzity 0'!AF29+'Intenzity 0'!AF46+'Intenzity 0'!AF63+'Intenzity 0'!AF80)*'Úseky 0'!$AC$7/100000000</f>
        <v>0</v>
      </c>
      <c r="AF32" s="320">
        <f>('Intenzity 0'!AG12+'Intenzity 0'!AG29+'Intenzity 0'!AG46+'Intenzity 0'!AG63+'Intenzity 0'!AG80)*'Úseky 0'!$AC$7/100000000</f>
        <v>0</v>
      </c>
      <c r="AG32" s="320">
        <f>('Intenzity 0'!AH12+'Intenzity 0'!AH29+'Intenzity 0'!AH46+'Intenzity 0'!AH63+'Intenzity 0'!AH80)*'Úseky 0'!$AC$7/100000000</f>
        <v>0</v>
      </c>
    </row>
    <row r="33" spans="1:33" x14ac:dyDescent="0.2">
      <c r="A33" s="269" t="s">
        <v>562</v>
      </c>
      <c r="B33" s="269" t="s">
        <v>536</v>
      </c>
      <c r="C33" s="390">
        <f t="shared" si="9"/>
        <v>0</v>
      </c>
      <c r="D33" s="320">
        <f>('Intenzity 0'!E13+'Intenzity 0'!E30+'Intenzity 0'!E47+'Intenzity 0'!E64+'Intenzity 0'!E81)*'Úseky 0'!$AC$8/100000000</f>
        <v>0</v>
      </c>
      <c r="E33" s="320">
        <f>('Intenzity 0'!F13+'Intenzity 0'!F30+'Intenzity 0'!F47+'Intenzity 0'!F64+'Intenzity 0'!F81)*'Úseky 0'!$AC$8/100000000</f>
        <v>0</v>
      </c>
      <c r="F33" s="320">
        <f>('Intenzity 0'!G13+'Intenzity 0'!G30+'Intenzity 0'!G47+'Intenzity 0'!G64+'Intenzity 0'!G81)*'Úseky 0'!$AC$8/100000000</f>
        <v>0</v>
      </c>
      <c r="G33" s="320">
        <f>('Intenzity 0'!H13+'Intenzity 0'!H30+'Intenzity 0'!H47+'Intenzity 0'!H64+'Intenzity 0'!H81)*'Úseky 0'!$AC$8/100000000</f>
        <v>0</v>
      </c>
      <c r="H33" s="320">
        <f>('Intenzity 0'!I13+'Intenzity 0'!I30+'Intenzity 0'!I47+'Intenzity 0'!I64+'Intenzity 0'!I81)*'Úseky 0'!$AC$8/100000000</f>
        <v>0</v>
      </c>
      <c r="I33" s="320">
        <f>('Intenzity 0'!J13+'Intenzity 0'!J30+'Intenzity 0'!J47+'Intenzity 0'!J64+'Intenzity 0'!J81)*'Úseky 0'!$AC$8/100000000</f>
        <v>0</v>
      </c>
      <c r="J33" s="320">
        <f>('Intenzity 0'!K13+'Intenzity 0'!K30+'Intenzity 0'!K47+'Intenzity 0'!K64+'Intenzity 0'!K81)*'Úseky 0'!$AC$8/100000000</f>
        <v>0</v>
      </c>
      <c r="K33" s="320">
        <f>('Intenzity 0'!L13+'Intenzity 0'!L30+'Intenzity 0'!L47+'Intenzity 0'!L64+'Intenzity 0'!L81)*'Úseky 0'!$AC$8/100000000</f>
        <v>0</v>
      </c>
      <c r="L33" s="320">
        <f>('Intenzity 0'!M13+'Intenzity 0'!M30+'Intenzity 0'!M47+'Intenzity 0'!M64+'Intenzity 0'!M81)*'Úseky 0'!$AC$8/100000000</f>
        <v>0</v>
      </c>
      <c r="M33" s="320">
        <f>('Intenzity 0'!N13+'Intenzity 0'!N30+'Intenzity 0'!N47+'Intenzity 0'!N64+'Intenzity 0'!N81)*'Úseky 0'!$AC$8/100000000</f>
        <v>0</v>
      </c>
      <c r="N33" s="320">
        <f>('Intenzity 0'!O13+'Intenzity 0'!O30+'Intenzity 0'!O47+'Intenzity 0'!O64+'Intenzity 0'!O81)*'Úseky 0'!$AC$8/100000000</f>
        <v>0</v>
      </c>
      <c r="O33" s="320">
        <f>('Intenzity 0'!P13+'Intenzity 0'!P30+'Intenzity 0'!P47+'Intenzity 0'!P64+'Intenzity 0'!P81)*'Úseky 0'!$AC$8/100000000</f>
        <v>0</v>
      </c>
      <c r="P33" s="320">
        <f>('Intenzity 0'!Q13+'Intenzity 0'!Q30+'Intenzity 0'!Q47+'Intenzity 0'!Q64+'Intenzity 0'!Q81)*'Úseky 0'!$AC$8/100000000</f>
        <v>0</v>
      </c>
      <c r="Q33" s="320">
        <f>('Intenzity 0'!R13+'Intenzity 0'!R30+'Intenzity 0'!R47+'Intenzity 0'!R64+'Intenzity 0'!R81)*'Úseky 0'!$AC$8/100000000</f>
        <v>0</v>
      </c>
      <c r="R33" s="320">
        <f>('Intenzity 0'!S13+'Intenzity 0'!S30+'Intenzity 0'!S47+'Intenzity 0'!S64+'Intenzity 0'!S81)*'Úseky 0'!$AC$8/100000000</f>
        <v>0</v>
      </c>
      <c r="S33" s="320">
        <f>('Intenzity 0'!T13+'Intenzity 0'!T30+'Intenzity 0'!T47+'Intenzity 0'!T64+'Intenzity 0'!T81)*'Úseky 0'!$AC$8/100000000</f>
        <v>0</v>
      </c>
      <c r="T33" s="320">
        <f>('Intenzity 0'!U13+'Intenzity 0'!U30+'Intenzity 0'!U47+'Intenzity 0'!U64+'Intenzity 0'!U81)*'Úseky 0'!$AC$8/100000000</f>
        <v>0</v>
      </c>
      <c r="U33" s="320">
        <f>('Intenzity 0'!V13+'Intenzity 0'!V30+'Intenzity 0'!V47+'Intenzity 0'!V64+'Intenzity 0'!V81)*'Úseky 0'!$AC$8/100000000</f>
        <v>0</v>
      </c>
      <c r="V33" s="320">
        <f>('Intenzity 0'!W13+'Intenzity 0'!W30+'Intenzity 0'!W47+'Intenzity 0'!W64+'Intenzity 0'!W81)*'Úseky 0'!$AC$8/100000000</f>
        <v>0</v>
      </c>
      <c r="W33" s="320">
        <f>('Intenzity 0'!X13+'Intenzity 0'!X30+'Intenzity 0'!X47+'Intenzity 0'!X64+'Intenzity 0'!X81)*'Úseky 0'!$AC$8/100000000</f>
        <v>0</v>
      </c>
      <c r="X33" s="320">
        <f>('Intenzity 0'!Y13+'Intenzity 0'!Y30+'Intenzity 0'!Y47+'Intenzity 0'!Y64+'Intenzity 0'!Y81)*'Úseky 0'!$AC$8/100000000</f>
        <v>0</v>
      </c>
      <c r="Y33" s="320">
        <f>('Intenzity 0'!Z13+'Intenzity 0'!Z30+'Intenzity 0'!Z47+'Intenzity 0'!Z64+'Intenzity 0'!Z81)*'Úseky 0'!$AC$8/100000000</f>
        <v>0</v>
      </c>
      <c r="Z33" s="320">
        <f>('Intenzity 0'!AA13+'Intenzity 0'!AA30+'Intenzity 0'!AA47+'Intenzity 0'!AA64+'Intenzity 0'!AA81)*'Úseky 0'!$AC$8/100000000</f>
        <v>0</v>
      </c>
      <c r="AA33" s="320">
        <f>('Intenzity 0'!AB13+'Intenzity 0'!AB30+'Intenzity 0'!AB47+'Intenzity 0'!AB64+'Intenzity 0'!AB81)*'Úseky 0'!$AC$8/100000000</f>
        <v>0</v>
      </c>
      <c r="AB33" s="320">
        <f>('Intenzity 0'!AC13+'Intenzity 0'!AC30+'Intenzity 0'!AC47+'Intenzity 0'!AC64+'Intenzity 0'!AC81)*'Úseky 0'!$AC$8/100000000</f>
        <v>0</v>
      </c>
      <c r="AC33" s="320">
        <f>('Intenzity 0'!AD13+'Intenzity 0'!AD30+'Intenzity 0'!AD47+'Intenzity 0'!AD64+'Intenzity 0'!AD81)*'Úseky 0'!$AC$8/100000000</f>
        <v>0</v>
      </c>
      <c r="AD33" s="320">
        <f>('Intenzity 0'!AE13+'Intenzity 0'!AE30+'Intenzity 0'!AE47+'Intenzity 0'!AE64+'Intenzity 0'!AE81)*'Úseky 0'!$AC$8/100000000</f>
        <v>0</v>
      </c>
      <c r="AE33" s="320">
        <f>('Intenzity 0'!AF13+'Intenzity 0'!AF30+'Intenzity 0'!AF47+'Intenzity 0'!AF64+'Intenzity 0'!AF81)*'Úseky 0'!$AC$8/100000000</f>
        <v>0</v>
      </c>
      <c r="AF33" s="320">
        <f>('Intenzity 0'!AG13+'Intenzity 0'!AG30+'Intenzity 0'!AG47+'Intenzity 0'!AG64+'Intenzity 0'!AG81)*'Úseky 0'!$AC$8/100000000</f>
        <v>0</v>
      </c>
      <c r="AG33" s="320">
        <f>('Intenzity 0'!AH13+'Intenzity 0'!AH30+'Intenzity 0'!AH47+'Intenzity 0'!AH64+'Intenzity 0'!AH81)*'Úseky 0'!$AC$8/100000000</f>
        <v>0</v>
      </c>
    </row>
    <row r="34" spans="1:33" x14ac:dyDescent="0.2">
      <c r="B34" s="319" t="s">
        <v>527</v>
      </c>
      <c r="C34" s="390">
        <f t="shared" si="9"/>
        <v>0</v>
      </c>
      <c r="D34" s="320">
        <f t="shared" ref="D34:AG34" si="10">SUM(D30:D33)</f>
        <v>0</v>
      </c>
      <c r="E34" s="320">
        <f t="shared" si="10"/>
        <v>0</v>
      </c>
      <c r="F34" s="320">
        <f t="shared" si="10"/>
        <v>0</v>
      </c>
      <c r="G34" s="320">
        <f t="shared" si="10"/>
        <v>0</v>
      </c>
      <c r="H34" s="320">
        <f t="shared" si="10"/>
        <v>0</v>
      </c>
      <c r="I34" s="320">
        <f t="shared" si="10"/>
        <v>0</v>
      </c>
      <c r="J34" s="320">
        <f t="shared" si="10"/>
        <v>0</v>
      </c>
      <c r="K34" s="320">
        <f t="shared" si="10"/>
        <v>0</v>
      </c>
      <c r="L34" s="320">
        <f t="shared" si="10"/>
        <v>0</v>
      </c>
      <c r="M34" s="320">
        <f t="shared" si="10"/>
        <v>0</v>
      </c>
      <c r="N34" s="320">
        <f t="shared" si="10"/>
        <v>0</v>
      </c>
      <c r="O34" s="320">
        <f t="shared" si="10"/>
        <v>0</v>
      </c>
      <c r="P34" s="320">
        <f t="shared" si="10"/>
        <v>0</v>
      </c>
      <c r="Q34" s="320">
        <f t="shared" si="10"/>
        <v>0</v>
      </c>
      <c r="R34" s="320">
        <f t="shared" si="10"/>
        <v>0</v>
      </c>
      <c r="S34" s="320">
        <f t="shared" si="10"/>
        <v>0</v>
      </c>
      <c r="T34" s="320">
        <f t="shared" si="10"/>
        <v>0</v>
      </c>
      <c r="U34" s="320">
        <f t="shared" si="10"/>
        <v>0</v>
      </c>
      <c r="V34" s="320">
        <f t="shared" si="10"/>
        <v>0</v>
      </c>
      <c r="W34" s="320">
        <f t="shared" si="10"/>
        <v>0</v>
      </c>
      <c r="X34" s="320">
        <f t="shared" si="10"/>
        <v>0</v>
      </c>
      <c r="Y34" s="320">
        <f t="shared" si="10"/>
        <v>0</v>
      </c>
      <c r="Z34" s="320">
        <f t="shared" si="10"/>
        <v>0</v>
      </c>
      <c r="AA34" s="320">
        <f t="shared" si="10"/>
        <v>0</v>
      </c>
      <c r="AB34" s="320">
        <f t="shared" si="10"/>
        <v>0</v>
      </c>
      <c r="AC34" s="320">
        <f t="shared" si="10"/>
        <v>0</v>
      </c>
      <c r="AD34" s="320">
        <f t="shared" si="10"/>
        <v>0</v>
      </c>
      <c r="AE34" s="320">
        <f t="shared" si="10"/>
        <v>0</v>
      </c>
      <c r="AF34" s="320">
        <f t="shared" si="10"/>
        <v>0</v>
      </c>
      <c r="AG34" s="320">
        <f t="shared" si="10"/>
        <v>0</v>
      </c>
    </row>
    <row r="35" spans="1:33" x14ac:dyDescent="0.2">
      <c r="B35" s="319"/>
      <c r="C35" s="390"/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</row>
    <row r="36" spans="1:33" x14ac:dyDescent="0.2">
      <c r="B36" s="319" t="s">
        <v>529</v>
      </c>
      <c r="C36" s="390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</row>
    <row r="37" spans="1:33" x14ac:dyDescent="0.2">
      <c r="A37" s="254" t="s">
        <v>534</v>
      </c>
      <c r="B37" s="254" t="s">
        <v>535</v>
      </c>
      <c r="C37" s="390">
        <f t="shared" ref="C37:C41" si="11">SUM(D37:AG37)</f>
        <v>0</v>
      </c>
      <c r="D37" s="320">
        <f>('Intenzity 1'!E10+'Intenzity 1'!E27+'Intenzity 1'!E44+'Intenzity 1'!E61+'Intenzity 1'!E78)*'Úseky 1'!$AC$5/100000000</f>
        <v>0</v>
      </c>
      <c r="E37" s="320">
        <f>('Intenzity 1'!F10+'Intenzity 1'!F27+'Intenzity 1'!F44+'Intenzity 1'!F61+'Intenzity 1'!F78)*'Úseky 1'!$AC$5/100000000</f>
        <v>0</v>
      </c>
      <c r="F37" s="320">
        <f>('Intenzity 1'!G10+'Intenzity 1'!G27+'Intenzity 1'!G44+'Intenzity 1'!G61+'Intenzity 1'!G78)*'Úseky 1'!$AC$5/100000000</f>
        <v>0</v>
      </c>
      <c r="G37" s="320">
        <f>('Intenzity 1'!H10+'Intenzity 1'!H27+'Intenzity 1'!H44+'Intenzity 1'!H61+'Intenzity 1'!H78)*'Úseky 1'!$AC$5/100000000</f>
        <v>0</v>
      </c>
      <c r="H37" s="320">
        <f>('Intenzity 1'!I10+'Intenzity 1'!I27+'Intenzity 1'!I44+'Intenzity 1'!I61+'Intenzity 1'!I78)*'Úseky 1'!$AC$5/100000000</f>
        <v>0</v>
      </c>
      <c r="I37" s="320">
        <f>('Intenzity 1'!J10+'Intenzity 1'!J27+'Intenzity 1'!J44+'Intenzity 1'!J61+'Intenzity 1'!J78)*'Úseky 1'!$AC$5/100000000</f>
        <v>0</v>
      </c>
      <c r="J37" s="320">
        <f>('Intenzity 1'!K10+'Intenzity 1'!K27+'Intenzity 1'!K44+'Intenzity 1'!K61+'Intenzity 1'!K78)*'Úseky 1'!$AC$5/100000000</f>
        <v>0</v>
      </c>
      <c r="K37" s="320">
        <f>('Intenzity 1'!L10+'Intenzity 1'!L27+'Intenzity 1'!L44+'Intenzity 1'!L61+'Intenzity 1'!L78)*'Úseky 1'!$AC$5/100000000</f>
        <v>0</v>
      </c>
      <c r="L37" s="320">
        <f>('Intenzity 1'!M10+'Intenzity 1'!M27+'Intenzity 1'!M44+'Intenzity 1'!M61+'Intenzity 1'!M78)*'Úseky 1'!$AC$5/100000000</f>
        <v>0</v>
      </c>
      <c r="M37" s="320">
        <f>('Intenzity 1'!N10+'Intenzity 1'!N27+'Intenzity 1'!N44+'Intenzity 1'!N61+'Intenzity 1'!N78)*'Úseky 1'!$AC$5/100000000</f>
        <v>0</v>
      </c>
      <c r="N37" s="320">
        <f>('Intenzity 1'!O10+'Intenzity 1'!O27+'Intenzity 1'!O44+'Intenzity 1'!O61+'Intenzity 1'!O78)*'Úseky 1'!$AC$5/100000000</f>
        <v>0</v>
      </c>
      <c r="O37" s="320">
        <f>('Intenzity 1'!P10+'Intenzity 1'!P27+'Intenzity 1'!P44+'Intenzity 1'!P61+'Intenzity 1'!P78)*'Úseky 1'!$AC$5/100000000</f>
        <v>0</v>
      </c>
      <c r="P37" s="320">
        <f>('Intenzity 1'!Q10+'Intenzity 1'!Q27+'Intenzity 1'!Q44+'Intenzity 1'!Q61+'Intenzity 1'!Q78)*'Úseky 1'!$AC$5/100000000</f>
        <v>0</v>
      </c>
      <c r="Q37" s="320">
        <f>('Intenzity 1'!R10+'Intenzity 1'!R27+'Intenzity 1'!R44+'Intenzity 1'!R61+'Intenzity 1'!R78)*'Úseky 1'!$AC$5/100000000</f>
        <v>0</v>
      </c>
      <c r="R37" s="320">
        <f>('Intenzity 1'!S10+'Intenzity 1'!S27+'Intenzity 1'!S44+'Intenzity 1'!S61+'Intenzity 1'!S78)*'Úseky 1'!$AC$5/100000000</f>
        <v>0</v>
      </c>
      <c r="S37" s="320">
        <f>('Intenzity 1'!T10+'Intenzity 1'!T27+'Intenzity 1'!T44+'Intenzity 1'!T61+'Intenzity 1'!T78)*'Úseky 1'!$AC$5/100000000</f>
        <v>0</v>
      </c>
      <c r="T37" s="320">
        <f>('Intenzity 1'!U10+'Intenzity 1'!U27+'Intenzity 1'!U44+'Intenzity 1'!U61+'Intenzity 1'!U78)*'Úseky 1'!$AC$5/100000000</f>
        <v>0</v>
      </c>
      <c r="U37" s="320">
        <f>('Intenzity 1'!V10+'Intenzity 1'!V27+'Intenzity 1'!V44+'Intenzity 1'!V61+'Intenzity 1'!V78)*'Úseky 1'!$AC$5/100000000</f>
        <v>0</v>
      </c>
      <c r="V37" s="320">
        <f>('Intenzity 1'!W10+'Intenzity 1'!W27+'Intenzity 1'!W44+'Intenzity 1'!W61+'Intenzity 1'!W78)*'Úseky 1'!$AC$5/100000000</f>
        <v>0</v>
      </c>
      <c r="W37" s="320">
        <f>('Intenzity 1'!X10+'Intenzity 1'!X27+'Intenzity 1'!X44+'Intenzity 1'!X61+'Intenzity 1'!X78)*'Úseky 1'!$AC$5/100000000</f>
        <v>0</v>
      </c>
      <c r="X37" s="320">
        <f>('Intenzity 1'!Y10+'Intenzity 1'!Y27+'Intenzity 1'!Y44+'Intenzity 1'!Y61+'Intenzity 1'!Y78)*'Úseky 1'!$AC$5/100000000</f>
        <v>0</v>
      </c>
      <c r="Y37" s="320">
        <f>('Intenzity 1'!Z10+'Intenzity 1'!Z27+'Intenzity 1'!Z44+'Intenzity 1'!Z61+'Intenzity 1'!Z78)*'Úseky 1'!$AC$5/100000000</f>
        <v>0</v>
      </c>
      <c r="Z37" s="320">
        <f>('Intenzity 1'!AA10+'Intenzity 1'!AA27+'Intenzity 1'!AA44+'Intenzity 1'!AA61+'Intenzity 1'!AA78)*'Úseky 1'!$AC$5/100000000</f>
        <v>0</v>
      </c>
      <c r="AA37" s="320">
        <f>('Intenzity 1'!AB10+'Intenzity 1'!AB27+'Intenzity 1'!AB44+'Intenzity 1'!AB61+'Intenzity 1'!AB78)*'Úseky 1'!$AC$5/100000000</f>
        <v>0</v>
      </c>
      <c r="AB37" s="320">
        <f>('Intenzity 1'!AC10+'Intenzity 1'!AC27+'Intenzity 1'!AC44+'Intenzity 1'!AC61+'Intenzity 1'!AC78)*'Úseky 1'!$AC$5/100000000</f>
        <v>0</v>
      </c>
      <c r="AC37" s="320">
        <f>('Intenzity 1'!AD10+'Intenzity 1'!AD27+'Intenzity 1'!AD44+'Intenzity 1'!AD61+'Intenzity 1'!AD78)*'Úseky 1'!$AC$5/100000000</f>
        <v>0</v>
      </c>
      <c r="AD37" s="320">
        <f>('Intenzity 1'!AE10+'Intenzity 1'!AE27+'Intenzity 1'!AE44+'Intenzity 1'!AE61+'Intenzity 1'!AE78)*'Úseky 1'!$AC$5/100000000</f>
        <v>0</v>
      </c>
      <c r="AE37" s="320">
        <f>('Intenzity 1'!AF10+'Intenzity 1'!AF27+'Intenzity 1'!AF44+'Intenzity 1'!AF61+'Intenzity 1'!AF78)*'Úseky 1'!$AC$5/100000000</f>
        <v>0</v>
      </c>
      <c r="AF37" s="320">
        <f>('Intenzity 1'!AG10+'Intenzity 1'!AG27+'Intenzity 1'!AG44+'Intenzity 1'!AG61+'Intenzity 1'!AG78)*'Úseky 1'!$AC$5/100000000</f>
        <v>0</v>
      </c>
      <c r="AG37" s="320">
        <f>('Intenzity 1'!AH10+'Intenzity 1'!AH27+'Intenzity 1'!AH44+'Intenzity 1'!AH61+'Intenzity 1'!AH78)*'Úseky 1'!$AC$5/100000000</f>
        <v>0</v>
      </c>
    </row>
    <row r="38" spans="1:33" x14ac:dyDescent="0.2">
      <c r="A38" s="254" t="s">
        <v>534</v>
      </c>
      <c r="B38" s="254" t="s">
        <v>538</v>
      </c>
      <c r="C38" s="390">
        <f t="shared" si="11"/>
        <v>0</v>
      </c>
      <c r="D38" s="320">
        <f>('Intenzity 1'!E11+'Intenzity 1'!E28+'Intenzity 1'!E45+'Intenzity 1'!E62+'Intenzity 1'!E79)*'Úseky 1'!$AC$6/100000000</f>
        <v>0</v>
      </c>
      <c r="E38" s="320">
        <f>('Intenzity 1'!F11+'Intenzity 1'!F28+'Intenzity 1'!F45+'Intenzity 1'!F62+'Intenzity 1'!F79)*'Úseky 1'!$AC$6/100000000</f>
        <v>0</v>
      </c>
      <c r="F38" s="320">
        <f>('Intenzity 1'!G11+'Intenzity 1'!G28+'Intenzity 1'!G45+'Intenzity 1'!G62+'Intenzity 1'!G79)*'Úseky 1'!$AC$6/100000000</f>
        <v>0</v>
      </c>
      <c r="G38" s="320">
        <f>('Intenzity 1'!H11+'Intenzity 1'!H28+'Intenzity 1'!H45+'Intenzity 1'!H62+'Intenzity 1'!H79)*'Úseky 1'!$AC$6/100000000</f>
        <v>0</v>
      </c>
      <c r="H38" s="320">
        <f>('Intenzity 1'!I11+'Intenzity 1'!I28+'Intenzity 1'!I45+'Intenzity 1'!I62+'Intenzity 1'!I79)*'Úseky 1'!$AC$6/100000000</f>
        <v>0</v>
      </c>
      <c r="I38" s="320">
        <f>('Intenzity 1'!J11+'Intenzity 1'!J28+'Intenzity 1'!J45+'Intenzity 1'!J62+'Intenzity 1'!J79)*'Úseky 1'!$AC$6/100000000</f>
        <v>0</v>
      </c>
      <c r="J38" s="320">
        <f>('Intenzity 1'!K11+'Intenzity 1'!K28+'Intenzity 1'!K45+'Intenzity 1'!K62+'Intenzity 1'!K79)*'Úseky 1'!$AC$6/100000000</f>
        <v>0</v>
      </c>
      <c r="K38" s="320">
        <f>('Intenzity 1'!L11+'Intenzity 1'!L28+'Intenzity 1'!L45+'Intenzity 1'!L62+'Intenzity 1'!L79)*'Úseky 1'!$AC$6/100000000</f>
        <v>0</v>
      </c>
      <c r="L38" s="320">
        <f>('Intenzity 1'!M11+'Intenzity 1'!M28+'Intenzity 1'!M45+'Intenzity 1'!M62+'Intenzity 1'!M79)*'Úseky 1'!$AC$6/100000000</f>
        <v>0</v>
      </c>
      <c r="M38" s="320">
        <f>('Intenzity 1'!N11+'Intenzity 1'!N28+'Intenzity 1'!N45+'Intenzity 1'!N62+'Intenzity 1'!N79)*'Úseky 1'!$AC$6/100000000</f>
        <v>0</v>
      </c>
      <c r="N38" s="320">
        <f>('Intenzity 1'!O11+'Intenzity 1'!O28+'Intenzity 1'!O45+'Intenzity 1'!O62+'Intenzity 1'!O79)*'Úseky 1'!$AC$6/100000000</f>
        <v>0</v>
      </c>
      <c r="O38" s="320">
        <f>('Intenzity 1'!P11+'Intenzity 1'!P28+'Intenzity 1'!P45+'Intenzity 1'!P62+'Intenzity 1'!P79)*'Úseky 1'!$AC$6/100000000</f>
        <v>0</v>
      </c>
      <c r="P38" s="320">
        <f>('Intenzity 1'!Q11+'Intenzity 1'!Q28+'Intenzity 1'!Q45+'Intenzity 1'!Q62+'Intenzity 1'!Q79)*'Úseky 1'!$AC$6/100000000</f>
        <v>0</v>
      </c>
      <c r="Q38" s="320">
        <f>('Intenzity 1'!R11+'Intenzity 1'!R28+'Intenzity 1'!R45+'Intenzity 1'!R62+'Intenzity 1'!R79)*'Úseky 1'!$AC$6/100000000</f>
        <v>0</v>
      </c>
      <c r="R38" s="320">
        <f>('Intenzity 1'!S11+'Intenzity 1'!S28+'Intenzity 1'!S45+'Intenzity 1'!S62+'Intenzity 1'!S79)*'Úseky 1'!$AC$6/100000000</f>
        <v>0</v>
      </c>
      <c r="S38" s="320">
        <f>('Intenzity 1'!T11+'Intenzity 1'!T28+'Intenzity 1'!T45+'Intenzity 1'!T62+'Intenzity 1'!T79)*'Úseky 1'!$AC$6/100000000</f>
        <v>0</v>
      </c>
      <c r="T38" s="320">
        <f>('Intenzity 1'!U11+'Intenzity 1'!U28+'Intenzity 1'!U45+'Intenzity 1'!U62+'Intenzity 1'!U79)*'Úseky 1'!$AC$6/100000000</f>
        <v>0</v>
      </c>
      <c r="U38" s="320">
        <f>('Intenzity 1'!V11+'Intenzity 1'!V28+'Intenzity 1'!V45+'Intenzity 1'!V62+'Intenzity 1'!V79)*'Úseky 1'!$AC$6/100000000</f>
        <v>0</v>
      </c>
      <c r="V38" s="320">
        <f>('Intenzity 1'!W11+'Intenzity 1'!W28+'Intenzity 1'!W45+'Intenzity 1'!W62+'Intenzity 1'!W79)*'Úseky 1'!$AC$6/100000000</f>
        <v>0</v>
      </c>
      <c r="W38" s="320">
        <f>('Intenzity 1'!X11+'Intenzity 1'!X28+'Intenzity 1'!X45+'Intenzity 1'!X62+'Intenzity 1'!X79)*'Úseky 1'!$AC$6/100000000</f>
        <v>0</v>
      </c>
      <c r="X38" s="320">
        <f>('Intenzity 1'!Y11+'Intenzity 1'!Y28+'Intenzity 1'!Y45+'Intenzity 1'!Y62+'Intenzity 1'!Y79)*'Úseky 1'!$AC$6/100000000</f>
        <v>0</v>
      </c>
      <c r="Y38" s="320">
        <f>('Intenzity 1'!Z11+'Intenzity 1'!Z28+'Intenzity 1'!Z45+'Intenzity 1'!Z62+'Intenzity 1'!Z79)*'Úseky 1'!$AC$6/100000000</f>
        <v>0</v>
      </c>
      <c r="Z38" s="320">
        <f>('Intenzity 1'!AA11+'Intenzity 1'!AA28+'Intenzity 1'!AA45+'Intenzity 1'!AA62+'Intenzity 1'!AA79)*'Úseky 1'!$AC$6/100000000</f>
        <v>0</v>
      </c>
      <c r="AA38" s="320">
        <f>('Intenzity 1'!AB11+'Intenzity 1'!AB28+'Intenzity 1'!AB45+'Intenzity 1'!AB62+'Intenzity 1'!AB79)*'Úseky 1'!$AC$6/100000000</f>
        <v>0</v>
      </c>
      <c r="AB38" s="320">
        <f>('Intenzity 1'!AC11+'Intenzity 1'!AC28+'Intenzity 1'!AC45+'Intenzity 1'!AC62+'Intenzity 1'!AC79)*'Úseky 1'!$AC$6/100000000</f>
        <v>0</v>
      </c>
      <c r="AC38" s="320">
        <f>('Intenzity 1'!AD11+'Intenzity 1'!AD28+'Intenzity 1'!AD45+'Intenzity 1'!AD62+'Intenzity 1'!AD79)*'Úseky 1'!$AC$6/100000000</f>
        <v>0</v>
      </c>
      <c r="AD38" s="320">
        <f>('Intenzity 1'!AE11+'Intenzity 1'!AE28+'Intenzity 1'!AE45+'Intenzity 1'!AE62+'Intenzity 1'!AE79)*'Úseky 1'!$AC$6/100000000</f>
        <v>0</v>
      </c>
      <c r="AE38" s="320">
        <f>('Intenzity 1'!AF11+'Intenzity 1'!AF28+'Intenzity 1'!AF45+'Intenzity 1'!AF62+'Intenzity 1'!AF79)*'Úseky 1'!$AC$6/100000000</f>
        <v>0</v>
      </c>
      <c r="AF38" s="320">
        <f>('Intenzity 1'!AG11+'Intenzity 1'!AG28+'Intenzity 1'!AG45+'Intenzity 1'!AG62+'Intenzity 1'!AG79)*'Úseky 1'!$AC$6/100000000</f>
        <v>0</v>
      </c>
      <c r="AG38" s="320">
        <f>('Intenzity 1'!AH11+'Intenzity 1'!AH28+'Intenzity 1'!AH45+'Intenzity 1'!AH62+'Intenzity 1'!AH79)*'Úseky 1'!$AC$6/100000000</f>
        <v>0</v>
      </c>
    </row>
    <row r="39" spans="1:33" x14ac:dyDescent="0.2">
      <c r="A39" s="254" t="s">
        <v>562</v>
      </c>
      <c r="B39" s="254" t="s">
        <v>537</v>
      </c>
      <c r="C39" s="390">
        <f t="shared" si="11"/>
        <v>0</v>
      </c>
      <c r="D39" s="320">
        <f>('Intenzity 1'!E12+'Intenzity 1'!E29+'Intenzity 1'!E46+'Intenzity 1'!E63+'Intenzity 1'!E80)*'Úseky 1'!$AC$7/100000000</f>
        <v>0</v>
      </c>
      <c r="E39" s="320">
        <f>('Intenzity 1'!F12+'Intenzity 1'!F29+'Intenzity 1'!F46+'Intenzity 1'!F63+'Intenzity 1'!F80)*'Úseky 1'!$AC$7/100000000</f>
        <v>0</v>
      </c>
      <c r="F39" s="320">
        <f>('Intenzity 1'!G12+'Intenzity 1'!G29+'Intenzity 1'!G46+'Intenzity 1'!G63+'Intenzity 1'!G80)*'Úseky 1'!$AC$7/100000000</f>
        <v>0</v>
      </c>
      <c r="G39" s="320">
        <f>('Intenzity 1'!H12+'Intenzity 1'!H29+'Intenzity 1'!H46+'Intenzity 1'!H63+'Intenzity 1'!H80)*'Úseky 1'!$AC$7/100000000</f>
        <v>0</v>
      </c>
      <c r="H39" s="320">
        <f>('Intenzity 1'!I12+'Intenzity 1'!I29+'Intenzity 1'!I46+'Intenzity 1'!I63+'Intenzity 1'!I80)*'Úseky 1'!$AC$7/100000000</f>
        <v>0</v>
      </c>
      <c r="I39" s="320">
        <f>('Intenzity 1'!J12+'Intenzity 1'!J29+'Intenzity 1'!J46+'Intenzity 1'!J63+'Intenzity 1'!J80)*'Úseky 1'!$AC$7/100000000</f>
        <v>0</v>
      </c>
      <c r="J39" s="320">
        <f>('Intenzity 1'!K12+'Intenzity 1'!K29+'Intenzity 1'!K46+'Intenzity 1'!K63+'Intenzity 1'!K80)*'Úseky 1'!$AC$7/100000000</f>
        <v>0</v>
      </c>
      <c r="K39" s="320">
        <f>('Intenzity 1'!L12+'Intenzity 1'!L29+'Intenzity 1'!L46+'Intenzity 1'!L63+'Intenzity 1'!L80)*'Úseky 1'!$AC$7/100000000</f>
        <v>0</v>
      </c>
      <c r="L39" s="320">
        <f>('Intenzity 1'!M12+'Intenzity 1'!M29+'Intenzity 1'!M46+'Intenzity 1'!M63+'Intenzity 1'!M80)*'Úseky 1'!$AC$7/100000000</f>
        <v>0</v>
      </c>
      <c r="M39" s="320">
        <f>('Intenzity 1'!N12+'Intenzity 1'!N29+'Intenzity 1'!N46+'Intenzity 1'!N63+'Intenzity 1'!N80)*'Úseky 1'!$AC$7/100000000</f>
        <v>0</v>
      </c>
      <c r="N39" s="320">
        <f>('Intenzity 1'!O12+'Intenzity 1'!O29+'Intenzity 1'!O46+'Intenzity 1'!O63+'Intenzity 1'!O80)*'Úseky 1'!$AC$7/100000000</f>
        <v>0</v>
      </c>
      <c r="O39" s="320">
        <f>('Intenzity 1'!P12+'Intenzity 1'!P29+'Intenzity 1'!P46+'Intenzity 1'!P63+'Intenzity 1'!P80)*'Úseky 1'!$AC$7/100000000</f>
        <v>0</v>
      </c>
      <c r="P39" s="320">
        <f>('Intenzity 1'!Q12+'Intenzity 1'!Q29+'Intenzity 1'!Q46+'Intenzity 1'!Q63+'Intenzity 1'!Q80)*'Úseky 1'!$AC$7/100000000</f>
        <v>0</v>
      </c>
      <c r="Q39" s="320">
        <f>('Intenzity 1'!R12+'Intenzity 1'!R29+'Intenzity 1'!R46+'Intenzity 1'!R63+'Intenzity 1'!R80)*'Úseky 1'!$AC$7/100000000</f>
        <v>0</v>
      </c>
      <c r="R39" s="320">
        <f>('Intenzity 1'!S12+'Intenzity 1'!S29+'Intenzity 1'!S46+'Intenzity 1'!S63+'Intenzity 1'!S80)*'Úseky 1'!$AC$7/100000000</f>
        <v>0</v>
      </c>
      <c r="S39" s="320">
        <f>('Intenzity 1'!T12+'Intenzity 1'!T29+'Intenzity 1'!T46+'Intenzity 1'!T63+'Intenzity 1'!T80)*'Úseky 1'!$AC$7/100000000</f>
        <v>0</v>
      </c>
      <c r="T39" s="320">
        <f>('Intenzity 1'!U12+'Intenzity 1'!U29+'Intenzity 1'!U46+'Intenzity 1'!U63+'Intenzity 1'!U80)*'Úseky 1'!$AC$7/100000000</f>
        <v>0</v>
      </c>
      <c r="U39" s="320">
        <f>('Intenzity 1'!V12+'Intenzity 1'!V29+'Intenzity 1'!V46+'Intenzity 1'!V63+'Intenzity 1'!V80)*'Úseky 1'!$AC$7/100000000</f>
        <v>0</v>
      </c>
      <c r="V39" s="320">
        <f>('Intenzity 1'!W12+'Intenzity 1'!W29+'Intenzity 1'!W46+'Intenzity 1'!W63+'Intenzity 1'!W80)*'Úseky 1'!$AC$7/100000000</f>
        <v>0</v>
      </c>
      <c r="W39" s="320">
        <f>('Intenzity 1'!X12+'Intenzity 1'!X29+'Intenzity 1'!X46+'Intenzity 1'!X63+'Intenzity 1'!X80)*'Úseky 1'!$AC$7/100000000</f>
        <v>0</v>
      </c>
      <c r="X39" s="320">
        <f>('Intenzity 1'!Y12+'Intenzity 1'!Y29+'Intenzity 1'!Y46+'Intenzity 1'!Y63+'Intenzity 1'!Y80)*'Úseky 1'!$AC$7/100000000</f>
        <v>0</v>
      </c>
      <c r="Y39" s="320">
        <f>('Intenzity 1'!Z12+'Intenzity 1'!Z29+'Intenzity 1'!Z46+'Intenzity 1'!Z63+'Intenzity 1'!Z80)*'Úseky 1'!$AC$7/100000000</f>
        <v>0</v>
      </c>
      <c r="Z39" s="320">
        <f>('Intenzity 1'!AA12+'Intenzity 1'!AA29+'Intenzity 1'!AA46+'Intenzity 1'!AA63+'Intenzity 1'!AA80)*'Úseky 1'!$AC$7/100000000</f>
        <v>0</v>
      </c>
      <c r="AA39" s="320">
        <f>('Intenzity 1'!AB12+'Intenzity 1'!AB29+'Intenzity 1'!AB46+'Intenzity 1'!AB63+'Intenzity 1'!AB80)*'Úseky 1'!$AC$7/100000000</f>
        <v>0</v>
      </c>
      <c r="AB39" s="320">
        <f>('Intenzity 1'!AC12+'Intenzity 1'!AC29+'Intenzity 1'!AC46+'Intenzity 1'!AC63+'Intenzity 1'!AC80)*'Úseky 1'!$AC$7/100000000</f>
        <v>0</v>
      </c>
      <c r="AC39" s="320">
        <f>('Intenzity 1'!AD12+'Intenzity 1'!AD29+'Intenzity 1'!AD46+'Intenzity 1'!AD63+'Intenzity 1'!AD80)*'Úseky 1'!$AC$7/100000000</f>
        <v>0</v>
      </c>
      <c r="AD39" s="320">
        <f>('Intenzity 1'!AE12+'Intenzity 1'!AE29+'Intenzity 1'!AE46+'Intenzity 1'!AE63+'Intenzity 1'!AE80)*'Úseky 1'!$AC$7/100000000</f>
        <v>0</v>
      </c>
      <c r="AE39" s="320">
        <f>('Intenzity 1'!AF12+'Intenzity 1'!AF29+'Intenzity 1'!AF46+'Intenzity 1'!AF63+'Intenzity 1'!AF80)*'Úseky 1'!$AC$7/100000000</f>
        <v>0</v>
      </c>
      <c r="AF39" s="320">
        <f>('Intenzity 1'!AG12+'Intenzity 1'!AG29+'Intenzity 1'!AG46+'Intenzity 1'!AG63+'Intenzity 1'!AG80)*'Úseky 1'!$AC$7/100000000</f>
        <v>0</v>
      </c>
      <c r="AG39" s="320">
        <f>('Intenzity 1'!AH12+'Intenzity 1'!AH29+'Intenzity 1'!AH46+'Intenzity 1'!AH63+'Intenzity 1'!AH80)*'Úseky 1'!$AC$7/100000000</f>
        <v>0</v>
      </c>
    </row>
    <row r="40" spans="1:33" x14ac:dyDescent="0.2">
      <c r="A40" s="269" t="s">
        <v>562</v>
      </c>
      <c r="B40" s="269" t="s">
        <v>536</v>
      </c>
      <c r="C40" s="390">
        <f t="shared" si="11"/>
        <v>0</v>
      </c>
      <c r="D40" s="320">
        <f>('Intenzity 1'!E13+'Intenzity 1'!E30+'Intenzity 1'!E47+'Intenzity 1'!E64+'Intenzity 1'!E81)*'Úseky 1'!$AC$8/100000000</f>
        <v>0</v>
      </c>
      <c r="E40" s="320">
        <f>('Intenzity 1'!F13+'Intenzity 1'!F30+'Intenzity 1'!F47+'Intenzity 1'!F64+'Intenzity 1'!F81)*'Úseky 1'!$AC$8/100000000</f>
        <v>0</v>
      </c>
      <c r="F40" s="320">
        <f>('Intenzity 1'!G13+'Intenzity 1'!G30+'Intenzity 1'!G47+'Intenzity 1'!G64+'Intenzity 1'!G81)*'Úseky 1'!$AC$8/100000000</f>
        <v>0</v>
      </c>
      <c r="G40" s="320">
        <f>('Intenzity 1'!H13+'Intenzity 1'!H30+'Intenzity 1'!H47+'Intenzity 1'!H64+'Intenzity 1'!H81)*'Úseky 1'!$AC$8/100000000</f>
        <v>0</v>
      </c>
      <c r="H40" s="320">
        <f>('Intenzity 1'!I13+'Intenzity 1'!I30+'Intenzity 1'!I47+'Intenzity 1'!I64+'Intenzity 1'!I81)*'Úseky 1'!$AC$8/100000000</f>
        <v>0</v>
      </c>
      <c r="I40" s="320">
        <f>('Intenzity 1'!J13+'Intenzity 1'!J30+'Intenzity 1'!J47+'Intenzity 1'!J64+'Intenzity 1'!J81)*'Úseky 1'!$AC$8/100000000</f>
        <v>0</v>
      </c>
      <c r="J40" s="320">
        <f>('Intenzity 1'!K13+'Intenzity 1'!K30+'Intenzity 1'!K47+'Intenzity 1'!K64+'Intenzity 1'!K81)*'Úseky 1'!$AC$8/100000000</f>
        <v>0</v>
      </c>
      <c r="K40" s="320">
        <f>('Intenzity 1'!L13+'Intenzity 1'!L30+'Intenzity 1'!L47+'Intenzity 1'!L64+'Intenzity 1'!L81)*'Úseky 1'!$AC$8/100000000</f>
        <v>0</v>
      </c>
      <c r="L40" s="320">
        <f>('Intenzity 1'!M13+'Intenzity 1'!M30+'Intenzity 1'!M47+'Intenzity 1'!M64+'Intenzity 1'!M81)*'Úseky 1'!$AC$8/100000000</f>
        <v>0</v>
      </c>
      <c r="M40" s="320">
        <f>('Intenzity 1'!N13+'Intenzity 1'!N30+'Intenzity 1'!N47+'Intenzity 1'!N64+'Intenzity 1'!N81)*'Úseky 1'!$AC$8/100000000</f>
        <v>0</v>
      </c>
      <c r="N40" s="320">
        <f>('Intenzity 1'!O13+'Intenzity 1'!O30+'Intenzity 1'!O47+'Intenzity 1'!O64+'Intenzity 1'!O81)*'Úseky 1'!$AC$8/100000000</f>
        <v>0</v>
      </c>
      <c r="O40" s="320">
        <f>('Intenzity 1'!P13+'Intenzity 1'!P30+'Intenzity 1'!P47+'Intenzity 1'!P64+'Intenzity 1'!P81)*'Úseky 1'!$AC$8/100000000</f>
        <v>0</v>
      </c>
      <c r="P40" s="320">
        <f>('Intenzity 1'!Q13+'Intenzity 1'!Q30+'Intenzity 1'!Q47+'Intenzity 1'!Q64+'Intenzity 1'!Q81)*'Úseky 1'!$AC$8/100000000</f>
        <v>0</v>
      </c>
      <c r="Q40" s="320">
        <f>('Intenzity 1'!R13+'Intenzity 1'!R30+'Intenzity 1'!R47+'Intenzity 1'!R64+'Intenzity 1'!R81)*'Úseky 1'!$AC$8/100000000</f>
        <v>0</v>
      </c>
      <c r="R40" s="320">
        <f>('Intenzity 1'!S13+'Intenzity 1'!S30+'Intenzity 1'!S47+'Intenzity 1'!S64+'Intenzity 1'!S81)*'Úseky 1'!$AC$8/100000000</f>
        <v>0</v>
      </c>
      <c r="S40" s="320">
        <f>('Intenzity 1'!T13+'Intenzity 1'!T30+'Intenzity 1'!T47+'Intenzity 1'!T64+'Intenzity 1'!T81)*'Úseky 1'!$AC$8/100000000</f>
        <v>0</v>
      </c>
      <c r="T40" s="320">
        <f>('Intenzity 1'!U13+'Intenzity 1'!U30+'Intenzity 1'!U47+'Intenzity 1'!U64+'Intenzity 1'!U81)*'Úseky 1'!$AC$8/100000000</f>
        <v>0</v>
      </c>
      <c r="U40" s="320">
        <f>('Intenzity 1'!V13+'Intenzity 1'!V30+'Intenzity 1'!V47+'Intenzity 1'!V64+'Intenzity 1'!V81)*'Úseky 1'!$AC$8/100000000</f>
        <v>0</v>
      </c>
      <c r="V40" s="320">
        <f>('Intenzity 1'!W13+'Intenzity 1'!W30+'Intenzity 1'!W47+'Intenzity 1'!W64+'Intenzity 1'!W81)*'Úseky 1'!$AC$8/100000000</f>
        <v>0</v>
      </c>
      <c r="W40" s="320">
        <f>('Intenzity 1'!X13+'Intenzity 1'!X30+'Intenzity 1'!X47+'Intenzity 1'!X64+'Intenzity 1'!X81)*'Úseky 1'!$AC$8/100000000</f>
        <v>0</v>
      </c>
      <c r="X40" s="320">
        <f>('Intenzity 1'!Y13+'Intenzity 1'!Y30+'Intenzity 1'!Y47+'Intenzity 1'!Y64+'Intenzity 1'!Y81)*'Úseky 1'!$AC$8/100000000</f>
        <v>0</v>
      </c>
      <c r="Y40" s="320">
        <f>('Intenzity 1'!Z13+'Intenzity 1'!Z30+'Intenzity 1'!Z47+'Intenzity 1'!Z64+'Intenzity 1'!Z81)*'Úseky 1'!$AC$8/100000000</f>
        <v>0</v>
      </c>
      <c r="Z40" s="320">
        <f>('Intenzity 1'!AA13+'Intenzity 1'!AA30+'Intenzity 1'!AA47+'Intenzity 1'!AA64+'Intenzity 1'!AA81)*'Úseky 1'!$AC$8/100000000</f>
        <v>0</v>
      </c>
      <c r="AA40" s="320">
        <f>('Intenzity 1'!AB13+'Intenzity 1'!AB30+'Intenzity 1'!AB47+'Intenzity 1'!AB64+'Intenzity 1'!AB81)*'Úseky 1'!$AC$8/100000000</f>
        <v>0</v>
      </c>
      <c r="AB40" s="320">
        <f>('Intenzity 1'!AC13+'Intenzity 1'!AC30+'Intenzity 1'!AC47+'Intenzity 1'!AC64+'Intenzity 1'!AC81)*'Úseky 1'!$AC$8/100000000</f>
        <v>0</v>
      </c>
      <c r="AC40" s="320">
        <f>('Intenzity 1'!AD13+'Intenzity 1'!AD30+'Intenzity 1'!AD47+'Intenzity 1'!AD64+'Intenzity 1'!AD81)*'Úseky 1'!$AC$8/100000000</f>
        <v>0</v>
      </c>
      <c r="AD40" s="320">
        <f>('Intenzity 1'!AE13+'Intenzity 1'!AE30+'Intenzity 1'!AE47+'Intenzity 1'!AE64+'Intenzity 1'!AE81)*'Úseky 1'!$AC$8/100000000</f>
        <v>0</v>
      </c>
      <c r="AE40" s="320">
        <f>('Intenzity 1'!AF13+'Intenzity 1'!AF30+'Intenzity 1'!AF47+'Intenzity 1'!AF64+'Intenzity 1'!AF81)*'Úseky 1'!$AC$8/100000000</f>
        <v>0</v>
      </c>
      <c r="AF40" s="320">
        <f>('Intenzity 1'!AG13+'Intenzity 1'!AG30+'Intenzity 1'!AG47+'Intenzity 1'!AG64+'Intenzity 1'!AG81)*'Úseky 1'!$AC$8/100000000</f>
        <v>0</v>
      </c>
      <c r="AG40" s="320">
        <f>('Intenzity 1'!AH13+'Intenzity 1'!AH30+'Intenzity 1'!AH47+'Intenzity 1'!AH64+'Intenzity 1'!AH81)*'Úseky 1'!$AC$8/100000000</f>
        <v>0</v>
      </c>
    </row>
    <row r="41" spans="1:33" x14ac:dyDescent="0.2">
      <c r="B41" s="319" t="s">
        <v>527</v>
      </c>
      <c r="C41" s="390">
        <f t="shared" si="11"/>
        <v>0</v>
      </c>
      <c r="D41" s="320">
        <f t="shared" ref="D41:AG41" si="12">SUM(D37:D40)</f>
        <v>0</v>
      </c>
      <c r="E41" s="320">
        <f t="shared" si="12"/>
        <v>0</v>
      </c>
      <c r="F41" s="320">
        <f t="shared" si="12"/>
        <v>0</v>
      </c>
      <c r="G41" s="320">
        <f t="shared" si="12"/>
        <v>0</v>
      </c>
      <c r="H41" s="320">
        <f t="shared" si="12"/>
        <v>0</v>
      </c>
      <c r="I41" s="320">
        <f t="shared" si="12"/>
        <v>0</v>
      </c>
      <c r="J41" s="320">
        <f t="shared" si="12"/>
        <v>0</v>
      </c>
      <c r="K41" s="320">
        <f t="shared" si="12"/>
        <v>0</v>
      </c>
      <c r="L41" s="320">
        <f t="shared" si="12"/>
        <v>0</v>
      </c>
      <c r="M41" s="320">
        <f t="shared" si="12"/>
        <v>0</v>
      </c>
      <c r="N41" s="320">
        <f t="shared" si="12"/>
        <v>0</v>
      </c>
      <c r="O41" s="320">
        <f t="shared" si="12"/>
        <v>0</v>
      </c>
      <c r="P41" s="320">
        <f t="shared" si="12"/>
        <v>0</v>
      </c>
      <c r="Q41" s="320">
        <f t="shared" si="12"/>
        <v>0</v>
      </c>
      <c r="R41" s="320">
        <f t="shared" si="12"/>
        <v>0</v>
      </c>
      <c r="S41" s="320">
        <f t="shared" si="12"/>
        <v>0</v>
      </c>
      <c r="T41" s="320">
        <f t="shared" si="12"/>
        <v>0</v>
      </c>
      <c r="U41" s="320">
        <f t="shared" si="12"/>
        <v>0</v>
      </c>
      <c r="V41" s="320">
        <f t="shared" si="12"/>
        <v>0</v>
      </c>
      <c r="W41" s="320">
        <f t="shared" si="12"/>
        <v>0</v>
      </c>
      <c r="X41" s="320">
        <f t="shared" si="12"/>
        <v>0</v>
      </c>
      <c r="Y41" s="320">
        <f t="shared" si="12"/>
        <v>0</v>
      </c>
      <c r="Z41" s="320">
        <f t="shared" si="12"/>
        <v>0</v>
      </c>
      <c r="AA41" s="320">
        <f t="shared" si="12"/>
        <v>0</v>
      </c>
      <c r="AB41" s="320">
        <f t="shared" si="12"/>
        <v>0</v>
      </c>
      <c r="AC41" s="320">
        <f t="shared" si="12"/>
        <v>0</v>
      </c>
      <c r="AD41" s="320">
        <f t="shared" si="12"/>
        <v>0</v>
      </c>
      <c r="AE41" s="320">
        <f t="shared" si="12"/>
        <v>0</v>
      </c>
      <c r="AF41" s="320">
        <f t="shared" si="12"/>
        <v>0</v>
      </c>
      <c r="AG41" s="320">
        <f t="shared" si="12"/>
        <v>0</v>
      </c>
    </row>
    <row r="42" spans="1:33" x14ac:dyDescent="0.2">
      <c r="C42" s="390"/>
      <c r="D42" s="320"/>
      <c r="E42" s="320"/>
      <c r="F42" s="320"/>
      <c r="G42" s="320"/>
      <c r="H42" s="320"/>
      <c r="I42" s="320"/>
      <c r="J42" s="320"/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</row>
    <row r="43" spans="1:33" x14ac:dyDescent="0.2">
      <c r="B43" s="319" t="s">
        <v>532</v>
      </c>
      <c r="C43" s="390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</row>
    <row r="44" spans="1:33" x14ac:dyDescent="0.2">
      <c r="A44" s="254" t="s">
        <v>534</v>
      </c>
      <c r="B44" s="254" t="s">
        <v>535</v>
      </c>
      <c r="C44" s="390">
        <f>SUM(D44:AG44)</f>
        <v>0.21843936000000014</v>
      </c>
      <c r="D44" s="320">
        <f>('Intenzity 0'!E10+'Intenzity 0'!E27+'Intenzity 0'!E44+'Intenzity 0'!E61+'Intenzity 0'!E78)*'Úseky 0'!$AD$5/100000000</f>
        <v>7.2813119999999999E-3</v>
      </c>
      <c r="E44" s="320">
        <f>('Intenzity 0'!F10+'Intenzity 0'!F27+'Intenzity 0'!F44+'Intenzity 0'!F61+'Intenzity 0'!F78)*'Úseky 0'!$AD$5/100000000</f>
        <v>7.2813119999999999E-3</v>
      </c>
      <c r="F44" s="320">
        <f>('Intenzity 0'!G10+'Intenzity 0'!G27+'Intenzity 0'!G44+'Intenzity 0'!G61+'Intenzity 0'!G78)*'Úseky 0'!$AD$5/100000000</f>
        <v>7.2813119999999999E-3</v>
      </c>
      <c r="G44" s="320">
        <f>('Intenzity 0'!H10+'Intenzity 0'!H27+'Intenzity 0'!H44+'Intenzity 0'!H61+'Intenzity 0'!H78)*'Úseky 0'!$AD$5/100000000</f>
        <v>7.2813119999999999E-3</v>
      </c>
      <c r="H44" s="320">
        <f>('Intenzity 0'!I10+'Intenzity 0'!I27+'Intenzity 0'!I44+'Intenzity 0'!I61+'Intenzity 0'!I78)*'Úseky 0'!$AD$5/100000000</f>
        <v>7.2813119999999999E-3</v>
      </c>
      <c r="I44" s="320">
        <f>('Intenzity 0'!J10+'Intenzity 0'!J27+'Intenzity 0'!J44+'Intenzity 0'!J61+'Intenzity 0'!J78)*'Úseky 0'!$AD$5/100000000</f>
        <v>7.2813119999999999E-3</v>
      </c>
      <c r="J44" s="320">
        <f>('Intenzity 0'!K10+'Intenzity 0'!K27+'Intenzity 0'!K44+'Intenzity 0'!K61+'Intenzity 0'!K78)*'Úseky 0'!$AD$5/100000000</f>
        <v>7.2813119999999999E-3</v>
      </c>
      <c r="K44" s="320">
        <f>('Intenzity 0'!L10+'Intenzity 0'!L27+'Intenzity 0'!L44+'Intenzity 0'!L61+'Intenzity 0'!L78)*'Úseky 0'!$AD$5/100000000</f>
        <v>7.2813119999999999E-3</v>
      </c>
      <c r="L44" s="320">
        <f>('Intenzity 0'!M10+'Intenzity 0'!M27+'Intenzity 0'!M44+'Intenzity 0'!M61+'Intenzity 0'!M78)*'Úseky 0'!$AD$5/100000000</f>
        <v>7.2813119999999999E-3</v>
      </c>
      <c r="M44" s="320">
        <f>('Intenzity 0'!N10+'Intenzity 0'!N27+'Intenzity 0'!N44+'Intenzity 0'!N61+'Intenzity 0'!N78)*'Úseky 0'!$AD$5/100000000</f>
        <v>7.2813119999999999E-3</v>
      </c>
      <c r="N44" s="320">
        <f>('Intenzity 0'!O10+'Intenzity 0'!O27+'Intenzity 0'!O44+'Intenzity 0'!O61+'Intenzity 0'!O78)*'Úseky 0'!$AD$5/100000000</f>
        <v>7.2813119999999999E-3</v>
      </c>
      <c r="O44" s="320">
        <f>('Intenzity 0'!P10+'Intenzity 0'!P27+'Intenzity 0'!P44+'Intenzity 0'!P61+'Intenzity 0'!P78)*'Úseky 0'!$AD$5/100000000</f>
        <v>7.2813119999999999E-3</v>
      </c>
      <c r="P44" s="320">
        <f>('Intenzity 0'!Q10+'Intenzity 0'!Q27+'Intenzity 0'!Q44+'Intenzity 0'!Q61+'Intenzity 0'!Q78)*'Úseky 0'!$AD$5/100000000</f>
        <v>7.2813119999999999E-3</v>
      </c>
      <c r="Q44" s="320">
        <f>('Intenzity 0'!R10+'Intenzity 0'!R27+'Intenzity 0'!R44+'Intenzity 0'!R61+'Intenzity 0'!R78)*'Úseky 0'!$AD$5/100000000</f>
        <v>7.2813119999999999E-3</v>
      </c>
      <c r="R44" s="320">
        <f>('Intenzity 0'!S10+'Intenzity 0'!S27+'Intenzity 0'!S44+'Intenzity 0'!S61+'Intenzity 0'!S78)*'Úseky 0'!$AD$5/100000000</f>
        <v>7.2813119999999999E-3</v>
      </c>
      <c r="S44" s="320">
        <f>('Intenzity 0'!T10+'Intenzity 0'!T27+'Intenzity 0'!T44+'Intenzity 0'!T61+'Intenzity 0'!T78)*'Úseky 0'!$AD$5/100000000</f>
        <v>7.2813119999999999E-3</v>
      </c>
      <c r="T44" s="320">
        <f>('Intenzity 0'!U10+'Intenzity 0'!U27+'Intenzity 0'!U44+'Intenzity 0'!U61+'Intenzity 0'!U78)*'Úseky 0'!$AD$5/100000000</f>
        <v>7.2813119999999999E-3</v>
      </c>
      <c r="U44" s="320">
        <f>('Intenzity 0'!V10+'Intenzity 0'!V27+'Intenzity 0'!V44+'Intenzity 0'!V61+'Intenzity 0'!V78)*'Úseky 0'!$AD$5/100000000</f>
        <v>7.2813119999999999E-3</v>
      </c>
      <c r="V44" s="320">
        <f>('Intenzity 0'!W10+'Intenzity 0'!W27+'Intenzity 0'!W44+'Intenzity 0'!W61+'Intenzity 0'!W78)*'Úseky 0'!$AD$5/100000000</f>
        <v>7.2813119999999999E-3</v>
      </c>
      <c r="W44" s="320">
        <f>('Intenzity 0'!X10+'Intenzity 0'!X27+'Intenzity 0'!X44+'Intenzity 0'!X61+'Intenzity 0'!X78)*'Úseky 0'!$AD$5/100000000</f>
        <v>7.2813119999999999E-3</v>
      </c>
      <c r="X44" s="320">
        <f>('Intenzity 0'!Y10+'Intenzity 0'!Y27+'Intenzity 0'!Y44+'Intenzity 0'!Y61+'Intenzity 0'!Y78)*'Úseky 0'!$AD$5/100000000</f>
        <v>7.2813119999999999E-3</v>
      </c>
      <c r="Y44" s="320">
        <f>('Intenzity 0'!Z10+'Intenzity 0'!Z27+'Intenzity 0'!Z44+'Intenzity 0'!Z61+'Intenzity 0'!Z78)*'Úseky 0'!$AD$5/100000000</f>
        <v>7.2813119999999999E-3</v>
      </c>
      <c r="Z44" s="320">
        <f>('Intenzity 0'!AA10+'Intenzity 0'!AA27+'Intenzity 0'!AA44+'Intenzity 0'!AA61+'Intenzity 0'!AA78)*'Úseky 0'!$AD$5/100000000</f>
        <v>7.2813119999999999E-3</v>
      </c>
      <c r="AA44" s="320">
        <f>('Intenzity 0'!AB10+'Intenzity 0'!AB27+'Intenzity 0'!AB44+'Intenzity 0'!AB61+'Intenzity 0'!AB78)*'Úseky 0'!$AD$5/100000000</f>
        <v>7.2813119999999999E-3</v>
      </c>
      <c r="AB44" s="320">
        <f>('Intenzity 0'!AC10+'Intenzity 0'!AC27+'Intenzity 0'!AC44+'Intenzity 0'!AC61+'Intenzity 0'!AC78)*'Úseky 0'!$AD$5/100000000</f>
        <v>7.2813119999999999E-3</v>
      </c>
      <c r="AC44" s="320">
        <f>('Intenzity 0'!AD10+'Intenzity 0'!AD27+'Intenzity 0'!AD44+'Intenzity 0'!AD61+'Intenzity 0'!AD78)*'Úseky 0'!$AD$5/100000000</f>
        <v>7.2813119999999999E-3</v>
      </c>
      <c r="AD44" s="320">
        <f>('Intenzity 0'!AE10+'Intenzity 0'!AE27+'Intenzity 0'!AE44+'Intenzity 0'!AE61+'Intenzity 0'!AE78)*'Úseky 0'!$AD$5/100000000</f>
        <v>7.2813119999999999E-3</v>
      </c>
      <c r="AE44" s="320">
        <f>('Intenzity 0'!AF10+'Intenzity 0'!AF27+'Intenzity 0'!AF44+'Intenzity 0'!AF61+'Intenzity 0'!AF78)*'Úseky 0'!$AD$5/100000000</f>
        <v>7.2813119999999999E-3</v>
      </c>
      <c r="AF44" s="320">
        <f>('Intenzity 0'!AG10+'Intenzity 0'!AG27+'Intenzity 0'!AG44+'Intenzity 0'!AG61+'Intenzity 0'!AG78)*'Úseky 0'!$AD$5/100000000</f>
        <v>7.2813119999999999E-3</v>
      </c>
      <c r="AG44" s="320">
        <f>('Intenzity 0'!AH10+'Intenzity 0'!AH27+'Intenzity 0'!AH44+'Intenzity 0'!AH61+'Intenzity 0'!AH78)*'Úseky 0'!$AD$5/100000000</f>
        <v>7.2813119999999999E-3</v>
      </c>
    </row>
    <row r="45" spans="1:33" x14ac:dyDescent="0.2">
      <c r="A45" s="254" t="s">
        <v>534</v>
      </c>
      <c r="B45" s="254" t="s">
        <v>538</v>
      </c>
      <c r="C45" s="390">
        <f t="shared" ref="C45:C48" si="13">SUM(D45:AG45)</f>
        <v>0.2025487200000001</v>
      </c>
      <c r="D45" s="320">
        <f>('Intenzity 0'!E11+'Intenzity 0'!E28+'Intenzity 0'!E45+'Intenzity 0'!E62+'Intenzity 0'!E79)*'Úseky 0'!$AD$6/100000000</f>
        <v>6.7516240000000003E-3</v>
      </c>
      <c r="E45" s="320">
        <f>('Intenzity 0'!F11+'Intenzity 0'!F28+'Intenzity 0'!F45+'Intenzity 0'!F62+'Intenzity 0'!F79)*'Úseky 0'!$AD$6/100000000</f>
        <v>6.7516240000000003E-3</v>
      </c>
      <c r="F45" s="320">
        <f>('Intenzity 0'!G11+'Intenzity 0'!G28+'Intenzity 0'!G45+'Intenzity 0'!G62+'Intenzity 0'!G79)*'Úseky 0'!$AD$6/100000000</f>
        <v>6.7516240000000003E-3</v>
      </c>
      <c r="G45" s="320">
        <f>('Intenzity 0'!H11+'Intenzity 0'!H28+'Intenzity 0'!H45+'Intenzity 0'!H62+'Intenzity 0'!H79)*'Úseky 0'!$AD$6/100000000</f>
        <v>6.7516240000000003E-3</v>
      </c>
      <c r="H45" s="320">
        <f>('Intenzity 0'!I11+'Intenzity 0'!I28+'Intenzity 0'!I45+'Intenzity 0'!I62+'Intenzity 0'!I79)*'Úseky 0'!$AD$6/100000000</f>
        <v>6.7516240000000003E-3</v>
      </c>
      <c r="I45" s="320">
        <f>('Intenzity 0'!J11+'Intenzity 0'!J28+'Intenzity 0'!J45+'Intenzity 0'!J62+'Intenzity 0'!J79)*'Úseky 0'!$AD$6/100000000</f>
        <v>6.7516240000000003E-3</v>
      </c>
      <c r="J45" s="320">
        <f>('Intenzity 0'!K11+'Intenzity 0'!K28+'Intenzity 0'!K45+'Intenzity 0'!K62+'Intenzity 0'!K79)*'Úseky 0'!$AD$6/100000000</f>
        <v>6.7516240000000003E-3</v>
      </c>
      <c r="K45" s="320">
        <f>('Intenzity 0'!L11+'Intenzity 0'!L28+'Intenzity 0'!L45+'Intenzity 0'!L62+'Intenzity 0'!L79)*'Úseky 0'!$AD$6/100000000</f>
        <v>6.7516240000000003E-3</v>
      </c>
      <c r="L45" s="320">
        <f>('Intenzity 0'!M11+'Intenzity 0'!M28+'Intenzity 0'!M45+'Intenzity 0'!M62+'Intenzity 0'!M79)*'Úseky 0'!$AD$6/100000000</f>
        <v>6.7516240000000003E-3</v>
      </c>
      <c r="M45" s="320">
        <f>('Intenzity 0'!N11+'Intenzity 0'!N28+'Intenzity 0'!N45+'Intenzity 0'!N62+'Intenzity 0'!N79)*'Úseky 0'!$AD$6/100000000</f>
        <v>6.7516240000000003E-3</v>
      </c>
      <c r="N45" s="320">
        <f>('Intenzity 0'!O11+'Intenzity 0'!O28+'Intenzity 0'!O45+'Intenzity 0'!O62+'Intenzity 0'!O79)*'Úseky 0'!$AD$6/100000000</f>
        <v>6.7516240000000003E-3</v>
      </c>
      <c r="O45" s="320">
        <f>('Intenzity 0'!P11+'Intenzity 0'!P28+'Intenzity 0'!P45+'Intenzity 0'!P62+'Intenzity 0'!P79)*'Úseky 0'!$AD$6/100000000</f>
        <v>6.7516240000000003E-3</v>
      </c>
      <c r="P45" s="320">
        <f>('Intenzity 0'!Q11+'Intenzity 0'!Q28+'Intenzity 0'!Q45+'Intenzity 0'!Q62+'Intenzity 0'!Q79)*'Úseky 0'!$AD$6/100000000</f>
        <v>6.7516240000000003E-3</v>
      </c>
      <c r="Q45" s="320">
        <f>('Intenzity 0'!R11+'Intenzity 0'!R28+'Intenzity 0'!R45+'Intenzity 0'!R62+'Intenzity 0'!R79)*'Úseky 0'!$AD$6/100000000</f>
        <v>6.7516240000000003E-3</v>
      </c>
      <c r="R45" s="320">
        <f>('Intenzity 0'!S11+'Intenzity 0'!S28+'Intenzity 0'!S45+'Intenzity 0'!S62+'Intenzity 0'!S79)*'Úseky 0'!$AD$6/100000000</f>
        <v>6.7516240000000003E-3</v>
      </c>
      <c r="S45" s="320">
        <f>('Intenzity 0'!T11+'Intenzity 0'!T28+'Intenzity 0'!T45+'Intenzity 0'!T62+'Intenzity 0'!T79)*'Úseky 0'!$AD$6/100000000</f>
        <v>6.7516240000000003E-3</v>
      </c>
      <c r="T45" s="320">
        <f>('Intenzity 0'!U11+'Intenzity 0'!U28+'Intenzity 0'!U45+'Intenzity 0'!U62+'Intenzity 0'!U79)*'Úseky 0'!$AD$6/100000000</f>
        <v>6.7516240000000003E-3</v>
      </c>
      <c r="U45" s="320">
        <f>('Intenzity 0'!V11+'Intenzity 0'!V28+'Intenzity 0'!V45+'Intenzity 0'!V62+'Intenzity 0'!V79)*'Úseky 0'!$AD$6/100000000</f>
        <v>6.7516240000000003E-3</v>
      </c>
      <c r="V45" s="320">
        <f>('Intenzity 0'!W11+'Intenzity 0'!W28+'Intenzity 0'!W45+'Intenzity 0'!W62+'Intenzity 0'!W79)*'Úseky 0'!$AD$6/100000000</f>
        <v>6.7516240000000003E-3</v>
      </c>
      <c r="W45" s="320">
        <f>('Intenzity 0'!X11+'Intenzity 0'!X28+'Intenzity 0'!X45+'Intenzity 0'!X62+'Intenzity 0'!X79)*'Úseky 0'!$AD$6/100000000</f>
        <v>6.7516240000000003E-3</v>
      </c>
      <c r="X45" s="320">
        <f>('Intenzity 0'!Y11+'Intenzity 0'!Y28+'Intenzity 0'!Y45+'Intenzity 0'!Y62+'Intenzity 0'!Y79)*'Úseky 0'!$AD$6/100000000</f>
        <v>6.7516240000000003E-3</v>
      </c>
      <c r="Y45" s="320">
        <f>('Intenzity 0'!Z11+'Intenzity 0'!Z28+'Intenzity 0'!Z45+'Intenzity 0'!Z62+'Intenzity 0'!Z79)*'Úseky 0'!$AD$6/100000000</f>
        <v>6.7516240000000003E-3</v>
      </c>
      <c r="Z45" s="320">
        <f>('Intenzity 0'!AA11+'Intenzity 0'!AA28+'Intenzity 0'!AA45+'Intenzity 0'!AA62+'Intenzity 0'!AA79)*'Úseky 0'!$AD$6/100000000</f>
        <v>6.7516240000000003E-3</v>
      </c>
      <c r="AA45" s="320">
        <f>('Intenzity 0'!AB11+'Intenzity 0'!AB28+'Intenzity 0'!AB45+'Intenzity 0'!AB62+'Intenzity 0'!AB79)*'Úseky 0'!$AD$6/100000000</f>
        <v>6.7516240000000003E-3</v>
      </c>
      <c r="AB45" s="320">
        <f>('Intenzity 0'!AC11+'Intenzity 0'!AC28+'Intenzity 0'!AC45+'Intenzity 0'!AC62+'Intenzity 0'!AC79)*'Úseky 0'!$AD$6/100000000</f>
        <v>6.7516240000000003E-3</v>
      </c>
      <c r="AC45" s="320">
        <f>('Intenzity 0'!AD11+'Intenzity 0'!AD28+'Intenzity 0'!AD45+'Intenzity 0'!AD62+'Intenzity 0'!AD79)*'Úseky 0'!$AD$6/100000000</f>
        <v>6.7516240000000003E-3</v>
      </c>
      <c r="AD45" s="320">
        <f>('Intenzity 0'!AE11+'Intenzity 0'!AE28+'Intenzity 0'!AE45+'Intenzity 0'!AE62+'Intenzity 0'!AE79)*'Úseky 0'!$AD$6/100000000</f>
        <v>6.7516240000000003E-3</v>
      </c>
      <c r="AE45" s="320">
        <f>('Intenzity 0'!AF11+'Intenzity 0'!AF28+'Intenzity 0'!AF45+'Intenzity 0'!AF62+'Intenzity 0'!AF79)*'Úseky 0'!$AD$6/100000000</f>
        <v>6.7516240000000003E-3</v>
      </c>
      <c r="AF45" s="320">
        <f>('Intenzity 0'!AG11+'Intenzity 0'!AG28+'Intenzity 0'!AG45+'Intenzity 0'!AG62+'Intenzity 0'!AG79)*'Úseky 0'!$AD$6/100000000</f>
        <v>6.7516240000000003E-3</v>
      </c>
      <c r="AG45" s="320">
        <f>('Intenzity 0'!AH11+'Intenzity 0'!AH28+'Intenzity 0'!AH45+'Intenzity 0'!AH62+'Intenzity 0'!AH79)*'Úseky 0'!$AD$6/100000000</f>
        <v>6.7516240000000003E-3</v>
      </c>
    </row>
    <row r="46" spans="1:33" x14ac:dyDescent="0.2">
      <c r="A46" s="254" t="s">
        <v>562</v>
      </c>
      <c r="B46" s="254" t="s">
        <v>537</v>
      </c>
      <c r="C46" s="390">
        <f t="shared" si="13"/>
        <v>0</v>
      </c>
      <c r="D46" s="320">
        <f>('Intenzity 0'!E12+'Intenzity 0'!E29+'Intenzity 0'!E46+'Intenzity 0'!E63+'Intenzity 0'!E80)*'Úseky 0'!$AD$7/100000000</f>
        <v>0</v>
      </c>
      <c r="E46" s="320">
        <f>('Intenzity 0'!F12+'Intenzity 0'!F29+'Intenzity 0'!F46+'Intenzity 0'!F63+'Intenzity 0'!F80)*'Úseky 0'!$AD$7/100000000</f>
        <v>0</v>
      </c>
      <c r="F46" s="320">
        <f>('Intenzity 0'!G12+'Intenzity 0'!G29+'Intenzity 0'!G46+'Intenzity 0'!G63+'Intenzity 0'!G80)*'Úseky 0'!$AD$7/100000000</f>
        <v>0</v>
      </c>
      <c r="G46" s="320">
        <f>('Intenzity 0'!H12+'Intenzity 0'!H29+'Intenzity 0'!H46+'Intenzity 0'!H63+'Intenzity 0'!H80)*'Úseky 0'!$AD$7/100000000</f>
        <v>0</v>
      </c>
      <c r="H46" s="320">
        <f>('Intenzity 0'!I12+'Intenzity 0'!I29+'Intenzity 0'!I46+'Intenzity 0'!I63+'Intenzity 0'!I80)*'Úseky 0'!$AD$7/100000000</f>
        <v>0</v>
      </c>
      <c r="I46" s="320">
        <f>('Intenzity 0'!J12+'Intenzity 0'!J29+'Intenzity 0'!J46+'Intenzity 0'!J63+'Intenzity 0'!J80)*'Úseky 0'!$AD$7/100000000</f>
        <v>0</v>
      </c>
      <c r="J46" s="320">
        <f>('Intenzity 0'!K12+'Intenzity 0'!K29+'Intenzity 0'!K46+'Intenzity 0'!K63+'Intenzity 0'!K80)*'Úseky 0'!$AD$7/100000000</f>
        <v>0</v>
      </c>
      <c r="K46" s="320">
        <f>('Intenzity 0'!L12+'Intenzity 0'!L29+'Intenzity 0'!L46+'Intenzity 0'!L63+'Intenzity 0'!L80)*'Úseky 0'!$AD$7/100000000</f>
        <v>0</v>
      </c>
      <c r="L46" s="320">
        <f>('Intenzity 0'!M12+'Intenzity 0'!M29+'Intenzity 0'!M46+'Intenzity 0'!M63+'Intenzity 0'!M80)*'Úseky 0'!$AD$7/100000000</f>
        <v>0</v>
      </c>
      <c r="M46" s="320">
        <f>('Intenzity 0'!N12+'Intenzity 0'!N29+'Intenzity 0'!N46+'Intenzity 0'!N63+'Intenzity 0'!N80)*'Úseky 0'!$AD$7/100000000</f>
        <v>0</v>
      </c>
      <c r="N46" s="320">
        <f>('Intenzity 0'!O12+'Intenzity 0'!O29+'Intenzity 0'!O46+'Intenzity 0'!O63+'Intenzity 0'!O80)*'Úseky 0'!$AD$7/100000000</f>
        <v>0</v>
      </c>
      <c r="O46" s="320">
        <f>('Intenzity 0'!P12+'Intenzity 0'!P29+'Intenzity 0'!P46+'Intenzity 0'!P63+'Intenzity 0'!P80)*'Úseky 0'!$AD$7/100000000</f>
        <v>0</v>
      </c>
      <c r="P46" s="320">
        <f>('Intenzity 0'!Q12+'Intenzity 0'!Q29+'Intenzity 0'!Q46+'Intenzity 0'!Q63+'Intenzity 0'!Q80)*'Úseky 0'!$AD$7/100000000</f>
        <v>0</v>
      </c>
      <c r="Q46" s="320">
        <f>('Intenzity 0'!R12+'Intenzity 0'!R29+'Intenzity 0'!R46+'Intenzity 0'!R63+'Intenzity 0'!R80)*'Úseky 0'!$AD$7/100000000</f>
        <v>0</v>
      </c>
      <c r="R46" s="320">
        <f>('Intenzity 0'!S12+'Intenzity 0'!S29+'Intenzity 0'!S46+'Intenzity 0'!S63+'Intenzity 0'!S80)*'Úseky 0'!$AD$7/100000000</f>
        <v>0</v>
      </c>
      <c r="S46" s="320">
        <f>('Intenzity 0'!T12+'Intenzity 0'!T29+'Intenzity 0'!T46+'Intenzity 0'!T63+'Intenzity 0'!T80)*'Úseky 0'!$AD$7/100000000</f>
        <v>0</v>
      </c>
      <c r="T46" s="320">
        <f>('Intenzity 0'!U12+'Intenzity 0'!U29+'Intenzity 0'!U46+'Intenzity 0'!U63+'Intenzity 0'!U80)*'Úseky 0'!$AD$7/100000000</f>
        <v>0</v>
      </c>
      <c r="U46" s="320">
        <f>('Intenzity 0'!V12+'Intenzity 0'!V29+'Intenzity 0'!V46+'Intenzity 0'!V63+'Intenzity 0'!V80)*'Úseky 0'!$AD$7/100000000</f>
        <v>0</v>
      </c>
      <c r="V46" s="320">
        <f>('Intenzity 0'!W12+'Intenzity 0'!W29+'Intenzity 0'!W46+'Intenzity 0'!W63+'Intenzity 0'!W80)*'Úseky 0'!$AD$7/100000000</f>
        <v>0</v>
      </c>
      <c r="W46" s="320">
        <f>('Intenzity 0'!X12+'Intenzity 0'!X29+'Intenzity 0'!X46+'Intenzity 0'!X63+'Intenzity 0'!X80)*'Úseky 0'!$AD$7/100000000</f>
        <v>0</v>
      </c>
      <c r="X46" s="320">
        <f>('Intenzity 0'!Y12+'Intenzity 0'!Y29+'Intenzity 0'!Y46+'Intenzity 0'!Y63+'Intenzity 0'!Y80)*'Úseky 0'!$AD$7/100000000</f>
        <v>0</v>
      </c>
      <c r="Y46" s="320">
        <f>('Intenzity 0'!Z12+'Intenzity 0'!Z29+'Intenzity 0'!Z46+'Intenzity 0'!Z63+'Intenzity 0'!Z80)*'Úseky 0'!$AD$7/100000000</f>
        <v>0</v>
      </c>
      <c r="Z46" s="320">
        <f>('Intenzity 0'!AA12+'Intenzity 0'!AA29+'Intenzity 0'!AA46+'Intenzity 0'!AA63+'Intenzity 0'!AA80)*'Úseky 0'!$AD$7/100000000</f>
        <v>0</v>
      </c>
      <c r="AA46" s="320">
        <f>('Intenzity 0'!AB12+'Intenzity 0'!AB29+'Intenzity 0'!AB46+'Intenzity 0'!AB63+'Intenzity 0'!AB80)*'Úseky 0'!$AD$7/100000000</f>
        <v>0</v>
      </c>
      <c r="AB46" s="320">
        <f>('Intenzity 0'!AC12+'Intenzity 0'!AC29+'Intenzity 0'!AC46+'Intenzity 0'!AC63+'Intenzity 0'!AC80)*'Úseky 0'!$AD$7/100000000</f>
        <v>0</v>
      </c>
      <c r="AC46" s="320">
        <f>('Intenzity 0'!AD12+'Intenzity 0'!AD29+'Intenzity 0'!AD46+'Intenzity 0'!AD63+'Intenzity 0'!AD80)*'Úseky 0'!$AD$7/100000000</f>
        <v>0</v>
      </c>
      <c r="AD46" s="320">
        <f>('Intenzity 0'!AE12+'Intenzity 0'!AE29+'Intenzity 0'!AE46+'Intenzity 0'!AE63+'Intenzity 0'!AE80)*'Úseky 0'!$AD$7/100000000</f>
        <v>0</v>
      </c>
      <c r="AE46" s="320">
        <f>('Intenzity 0'!AF12+'Intenzity 0'!AF29+'Intenzity 0'!AF46+'Intenzity 0'!AF63+'Intenzity 0'!AF80)*'Úseky 0'!$AD$7/100000000</f>
        <v>0</v>
      </c>
      <c r="AF46" s="320">
        <f>('Intenzity 0'!AG12+'Intenzity 0'!AG29+'Intenzity 0'!AG46+'Intenzity 0'!AG63+'Intenzity 0'!AG80)*'Úseky 0'!$AD$7/100000000</f>
        <v>0</v>
      </c>
      <c r="AG46" s="320">
        <f>('Intenzity 0'!AH12+'Intenzity 0'!AH29+'Intenzity 0'!AH46+'Intenzity 0'!AH63+'Intenzity 0'!AH80)*'Úseky 0'!$AD$7/100000000</f>
        <v>0</v>
      </c>
    </row>
    <row r="47" spans="1:33" x14ac:dyDescent="0.2">
      <c r="A47" s="269" t="s">
        <v>562</v>
      </c>
      <c r="B47" s="269" t="s">
        <v>536</v>
      </c>
      <c r="C47" s="390">
        <f t="shared" si="13"/>
        <v>0</v>
      </c>
      <c r="D47" s="320">
        <f>('Intenzity 0'!E13+'Intenzity 0'!E30+'Intenzity 0'!E47+'Intenzity 0'!E64+'Intenzity 0'!E81)*'Úseky 0'!$AD$8/100000000</f>
        <v>0</v>
      </c>
      <c r="E47" s="320">
        <f>('Intenzity 0'!F13+'Intenzity 0'!F30+'Intenzity 0'!F47+'Intenzity 0'!F64+'Intenzity 0'!F81)*'Úseky 0'!$AD$8/100000000</f>
        <v>0</v>
      </c>
      <c r="F47" s="320">
        <f>('Intenzity 0'!G13+'Intenzity 0'!G30+'Intenzity 0'!G47+'Intenzity 0'!G64+'Intenzity 0'!G81)*'Úseky 0'!$AD$8/100000000</f>
        <v>0</v>
      </c>
      <c r="G47" s="320">
        <f>('Intenzity 0'!H13+'Intenzity 0'!H30+'Intenzity 0'!H47+'Intenzity 0'!H64+'Intenzity 0'!H81)*'Úseky 0'!$AD$8/100000000</f>
        <v>0</v>
      </c>
      <c r="H47" s="320">
        <f>('Intenzity 0'!I13+'Intenzity 0'!I30+'Intenzity 0'!I47+'Intenzity 0'!I64+'Intenzity 0'!I81)*'Úseky 0'!$AD$8/100000000</f>
        <v>0</v>
      </c>
      <c r="I47" s="320">
        <f>('Intenzity 0'!J13+'Intenzity 0'!J30+'Intenzity 0'!J47+'Intenzity 0'!J64+'Intenzity 0'!J81)*'Úseky 0'!$AD$8/100000000</f>
        <v>0</v>
      </c>
      <c r="J47" s="320">
        <f>('Intenzity 0'!K13+'Intenzity 0'!K30+'Intenzity 0'!K47+'Intenzity 0'!K64+'Intenzity 0'!K81)*'Úseky 0'!$AD$8/100000000</f>
        <v>0</v>
      </c>
      <c r="K47" s="320">
        <f>('Intenzity 0'!L13+'Intenzity 0'!L30+'Intenzity 0'!L47+'Intenzity 0'!L64+'Intenzity 0'!L81)*'Úseky 0'!$AD$8/100000000</f>
        <v>0</v>
      </c>
      <c r="L47" s="320">
        <f>('Intenzity 0'!M13+'Intenzity 0'!M30+'Intenzity 0'!M47+'Intenzity 0'!M64+'Intenzity 0'!M81)*'Úseky 0'!$AD$8/100000000</f>
        <v>0</v>
      </c>
      <c r="M47" s="320">
        <f>('Intenzity 0'!N13+'Intenzity 0'!N30+'Intenzity 0'!N47+'Intenzity 0'!N64+'Intenzity 0'!N81)*'Úseky 0'!$AD$8/100000000</f>
        <v>0</v>
      </c>
      <c r="N47" s="320">
        <f>('Intenzity 0'!O13+'Intenzity 0'!O30+'Intenzity 0'!O47+'Intenzity 0'!O64+'Intenzity 0'!O81)*'Úseky 0'!$AD$8/100000000</f>
        <v>0</v>
      </c>
      <c r="O47" s="320">
        <f>('Intenzity 0'!P13+'Intenzity 0'!P30+'Intenzity 0'!P47+'Intenzity 0'!P64+'Intenzity 0'!P81)*'Úseky 0'!$AD$8/100000000</f>
        <v>0</v>
      </c>
      <c r="P47" s="320">
        <f>('Intenzity 0'!Q13+'Intenzity 0'!Q30+'Intenzity 0'!Q47+'Intenzity 0'!Q64+'Intenzity 0'!Q81)*'Úseky 0'!$AD$8/100000000</f>
        <v>0</v>
      </c>
      <c r="Q47" s="320">
        <f>('Intenzity 0'!R13+'Intenzity 0'!R30+'Intenzity 0'!R47+'Intenzity 0'!R64+'Intenzity 0'!R81)*'Úseky 0'!$AD$8/100000000</f>
        <v>0</v>
      </c>
      <c r="R47" s="320">
        <f>('Intenzity 0'!S13+'Intenzity 0'!S30+'Intenzity 0'!S47+'Intenzity 0'!S64+'Intenzity 0'!S81)*'Úseky 0'!$AD$8/100000000</f>
        <v>0</v>
      </c>
      <c r="S47" s="320">
        <f>('Intenzity 0'!T13+'Intenzity 0'!T30+'Intenzity 0'!T47+'Intenzity 0'!T64+'Intenzity 0'!T81)*'Úseky 0'!$AD$8/100000000</f>
        <v>0</v>
      </c>
      <c r="T47" s="320">
        <f>('Intenzity 0'!U13+'Intenzity 0'!U30+'Intenzity 0'!U47+'Intenzity 0'!U64+'Intenzity 0'!U81)*'Úseky 0'!$AD$8/100000000</f>
        <v>0</v>
      </c>
      <c r="U47" s="320">
        <f>('Intenzity 0'!V13+'Intenzity 0'!V30+'Intenzity 0'!V47+'Intenzity 0'!V64+'Intenzity 0'!V81)*'Úseky 0'!$AD$8/100000000</f>
        <v>0</v>
      </c>
      <c r="V47" s="320">
        <f>('Intenzity 0'!W13+'Intenzity 0'!W30+'Intenzity 0'!W47+'Intenzity 0'!W64+'Intenzity 0'!W81)*'Úseky 0'!$AD$8/100000000</f>
        <v>0</v>
      </c>
      <c r="W47" s="320">
        <f>('Intenzity 0'!X13+'Intenzity 0'!X30+'Intenzity 0'!X47+'Intenzity 0'!X64+'Intenzity 0'!X81)*'Úseky 0'!$AD$8/100000000</f>
        <v>0</v>
      </c>
      <c r="X47" s="320">
        <f>('Intenzity 0'!Y13+'Intenzity 0'!Y30+'Intenzity 0'!Y47+'Intenzity 0'!Y64+'Intenzity 0'!Y81)*'Úseky 0'!$AD$8/100000000</f>
        <v>0</v>
      </c>
      <c r="Y47" s="320">
        <f>('Intenzity 0'!Z13+'Intenzity 0'!Z30+'Intenzity 0'!Z47+'Intenzity 0'!Z64+'Intenzity 0'!Z81)*'Úseky 0'!$AD$8/100000000</f>
        <v>0</v>
      </c>
      <c r="Z47" s="320">
        <f>('Intenzity 0'!AA13+'Intenzity 0'!AA30+'Intenzity 0'!AA47+'Intenzity 0'!AA64+'Intenzity 0'!AA81)*'Úseky 0'!$AD$8/100000000</f>
        <v>0</v>
      </c>
      <c r="AA47" s="320">
        <f>('Intenzity 0'!AB13+'Intenzity 0'!AB30+'Intenzity 0'!AB47+'Intenzity 0'!AB64+'Intenzity 0'!AB81)*'Úseky 0'!$AD$8/100000000</f>
        <v>0</v>
      </c>
      <c r="AB47" s="320">
        <f>('Intenzity 0'!AC13+'Intenzity 0'!AC30+'Intenzity 0'!AC47+'Intenzity 0'!AC64+'Intenzity 0'!AC81)*'Úseky 0'!$AD$8/100000000</f>
        <v>0</v>
      </c>
      <c r="AC47" s="320">
        <f>('Intenzity 0'!AD13+'Intenzity 0'!AD30+'Intenzity 0'!AD47+'Intenzity 0'!AD64+'Intenzity 0'!AD81)*'Úseky 0'!$AD$8/100000000</f>
        <v>0</v>
      </c>
      <c r="AD47" s="320">
        <f>('Intenzity 0'!AE13+'Intenzity 0'!AE30+'Intenzity 0'!AE47+'Intenzity 0'!AE64+'Intenzity 0'!AE81)*'Úseky 0'!$AD$8/100000000</f>
        <v>0</v>
      </c>
      <c r="AE47" s="320">
        <f>('Intenzity 0'!AF13+'Intenzity 0'!AF30+'Intenzity 0'!AF47+'Intenzity 0'!AF64+'Intenzity 0'!AF81)*'Úseky 0'!$AD$8/100000000</f>
        <v>0</v>
      </c>
      <c r="AF47" s="320">
        <f>('Intenzity 0'!AG13+'Intenzity 0'!AG30+'Intenzity 0'!AG47+'Intenzity 0'!AG64+'Intenzity 0'!AG81)*'Úseky 0'!$AD$8/100000000</f>
        <v>0</v>
      </c>
      <c r="AG47" s="320">
        <f>('Intenzity 0'!AH13+'Intenzity 0'!AH30+'Intenzity 0'!AH47+'Intenzity 0'!AH64+'Intenzity 0'!AH81)*'Úseky 0'!$AD$8/100000000</f>
        <v>0</v>
      </c>
    </row>
    <row r="48" spans="1:33" x14ac:dyDescent="0.2">
      <c r="B48" s="319" t="s">
        <v>527</v>
      </c>
      <c r="C48" s="390">
        <f t="shared" si="13"/>
        <v>0.42098807999999993</v>
      </c>
      <c r="D48" s="320">
        <f t="shared" ref="D48:AG48" si="14">SUM(D44:D47)</f>
        <v>1.4032935999999999E-2</v>
      </c>
      <c r="E48" s="320">
        <f t="shared" si="14"/>
        <v>1.4032935999999999E-2</v>
      </c>
      <c r="F48" s="320">
        <f t="shared" si="14"/>
        <v>1.4032935999999999E-2</v>
      </c>
      <c r="G48" s="320">
        <f t="shared" si="14"/>
        <v>1.4032935999999999E-2</v>
      </c>
      <c r="H48" s="320">
        <f t="shared" si="14"/>
        <v>1.4032935999999999E-2</v>
      </c>
      <c r="I48" s="320">
        <f t="shared" si="14"/>
        <v>1.4032935999999999E-2</v>
      </c>
      <c r="J48" s="320">
        <f t="shared" si="14"/>
        <v>1.4032935999999999E-2</v>
      </c>
      <c r="K48" s="320">
        <f t="shared" si="14"/>
        <v>1.4032935999999999E-2</v>
      </c>
      <c r="L48" s="320">
        <f t="shared" si="14"/>
        <v>1.4032935999999999E-2</v>
      </c>
      <c r="M48" s="320">
        <f t="shared" si="14"/>
        <v>1.4032935999999999E-2</v>
      </c>
      <c r="N48" s="320">
        <f t="shared" si="14"/>
        <v>1.4032935999999999E-2</v>
      </c>
      <c r="O48" s="320">
        <f t="shared" si="14"/>
        <v>1.4032935999999999E-2</v>
      </c>
      <c r="P48" s="320">
        <f t="shared" si="14"/>
        <v>1.4032935999999999E-2</v>
      </c>
      <c r="Q48" s="320">
        <f t="shared" si="14"/>
        <v>1.4032935999999999E-2</v>
      </c>
      <c r="R48" s="320">
        <f t="shared" si="14"/>
        <v>1.4032935999999999E-2</v>
      </c>
      <c r="S48" s="320">
        <f t="shared" si="14"/>
        <v>1.4032935999999999E-2</v>
      </c>
      <c r="T48" s="320">
        <f t="shared" si="14"/>
        <v>1.4032935999999999E-2</v>
      </c>
      <c r="U48" s="320">
        <f t="shared" si="14"/>
        <v>1.4032935999999999E-2</v>
      </c>
      <c r="V48" s="320">
        <f t="shared" si="14"/>
        <v>1.4032935999999999E-2</v>
      </c>
      <c r="W48" s="320">
        <f t="shared" si="14"/>
        <v>1.4032935999999999E-2</v>
      </c>
      <c r="X48" s="320">
        <f t="shared" si="14"/>
        <v>1.4032935999999999E-2</v>
      </c>
      <c r="Y48" s="320">
        <f t="shared" si="14"/>
        <v>1.4032935999999999E-2</v>
      </c>
      <c r="Z48" s="320">
        <f t="shared" si="14"/>
        <v>1.4032935999999999E-2</v>
      </c>
      <c r="AA48" s="320">
        <f t="shared" si="14"/>
        <v>1.4032935999999999E-2</v>
      </c>
      <c r="AB48" s="320">
        <f t="shared" si="14"/>
        <v>1.4032935999999999E-2</v>
      </c>
      <c r="AC48" s="320">
        <f t="shared" si="14"/>
        <v>1.4032935999999999E-2</v>
      </c>
      <c r="AD48" s="320">
        <f t="shared" si="14"/>
        <v>1.4032935999999999E-2</v>
      </c>
      <c r="AE48" s="320">
        <f t="shared" si="14"/>
        <v>1.4032935999999999E-2</v>
      </c>
      <c r="AF48" s="320">
        <f t="shared" si="14"/>
        <v>1.4032935999999999E-2</v>
      </c>
      <c r="AG48" s="320">
        <f t="shared" si="14"/>
        <v>1.4032935999999999E-2</v>
      </c>
    </row>
    <row r="49" spans="1:33" x14ac:dyDescent="0.2">
      <c r="B49" s="319"/>
      <c r="C49" s="390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</row>
    <row r="50" spans="1:33" x14ac:dyDescent="0.2">
      <c r="B50" s="319" t="s">
        <v>533</v>
      </c>
      <c r="C50" s="390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</row>
    <row r="51" spans="1:33" x14ac:dyDescent="0.2">
      <c r="A51" s="254" t="s">
        <v>534</v>
      </c>
      <c r="B51" s="254" t="s">
        <v>535</v>
      </c>
      <c r="C51" s="390">
        <f t="shared" ref="C51:C55" si="15">SUM(D51:AG51)</f>
        <v>0</v>
      </c>
      <c r="D51" s="320">
        <f>('Intenzity 1'!E10+'Intenzity 1'!E27+'Intenzity 1'!E44+'Intenzity 1'!E61+'Intenzity 1'!E78)*'Úseky 1'!$AD$5/100000000</f>
        <v>0</v>
      </c>
      <c r="E51" s="320">
        <f>('Intenzity 1'!F10+'Intenzity 1'!F27+'Intenzity 1'!F44+'Intenzity 1'!F61+'Intenzity 1'!F78)*'Úseky 1'!$AD$5/100000000</f>
        <v>0</v>
      </c>
      <c r="F51" s="320">
        <f>('Intenzity 1'!G10+'Intenzity 1'!G27+'Intenzity 1'!G44+'Intenzity 1'!G61+'Intenzity 1'!G78)*'Úseky 1'!$AD$5/100000000</f>
        <v>0</v>
      </c>
      <c r="G51" s="320">
        <f>('Intenzity 1'!H10+'Intenzity 1'!H27+'Intenzity 1'!H44+'Intenzity 1'!H61+'Intenzity 1'!H78)*'Úseky 1'!$AD$5/100000000</f>
        <v>0</v>
      </c>
      <c r="H51" s="320">
        <f>('Intenzity 1'!I10+'Intenzity 1'!I27+'Intenzity 1'!I44+'Intenzity 1'!I61+'Intenzity 1'!I78)*'Úseky 1'!$AD$5/100000000</f>
        <v>0</v>
      </c>
      <c r="I51" s="320">
        <f>('Intenzity 1'!J10+'Intenzity 1'!J27+'Intenzity 1'!J44+'Intenzity 1'!J61+'Intenzity 1'!J78)*'Úseky 1'!$AD$5/100000000</f>
        <v>0</v>
      </c>
      <c r="J51" s="320">
        <f>('Intenzity 1'!K10+'Intenzity 1'!K27+'Intenzity 1'!K44+'Intenzity 1'!K61+'Intenzity 1'!K78)*'Úseky 1'!$AD$5/100000000</f>
        <v>0</v>
      </c>
      <c r="K51" s="320">
        <f>('Intenzity 1'!L10+'Intenzity 1'!L27+'Intenzity 1'!L44+'Intenzity 1'!L61+'Intenzity 1'!L78)*'Úseky 1'!$AD$5/100000000</f>
        <v>0</v>
      </c>
      <c r="L51" s="320">
        <f>('Intenzity 1'!M10+'Intenzity 1'!M27+'Intenzity 1'!M44+'Intenzity 1'!M61+'Intenzity 1'!M78)*'Úseky 1'!$AD$5/100000000</f>
        <v>0</v>
      </c>
      <c r="M51" s="320">
        <f>('Intenzity 1'!N10+'Intenzity 1'!N27+'Intenzity 1'!N44+'Intenzity 1'!N61+'Intenzity 1'!N78)*'Úseky 1'!$AD$5/100000000</f>
        <v>0</v>
      </c>
      <c r="N51" s="320">
        <f>('Intenzity 1'!O10+'Intenzity 1'!O27+'Intenzity 1'!O44+'Intenzity 1'!O61+'Intenzity 1'!O78)*'Úseky 1'!$AD$5/100000000</f>
        <v>0</v>
      </c>
      <c r="O51" s="320">
        <f>('Intenzity 1'!P10+'Intenzity 1'!P27+'Intenzity 1'!P44+'Intenzity 1'!P61+'Intenzity 1'!P78)*'Úseky 1'!$AD$5/100000000</f>
        <v>0</v>
      </c>
      <c r="P51" s="320">
        <f>('Intenzity 1'!Q10+'Intenzity 1'!Q27+'Intenzity 1'!Q44+'Intenzity 1'!Q61+'Intenzity 1'!Q78)*'Úseky 1'!$AD$5/100000000</f>
        <v>0</v>
      </c>
      <c r="Q51" s="320">
        <f>('Intenzity 1'!R10+'Intenzity 1'!R27+'Intenzity 1'!R44+'Intenzity 1'!R61+'Intenzity 1'!R78)*'Úseky 1'!$AD$5/100000000</f>
        <v>0</v>
      </c>
      <c r="R51" s="320">
        <f>('Intenzity 1'!S10+'Intenzity 1'!S27+'Intenzity 1'!S44+'Intenzity 1'!S61+'Intenzity 1'!S78)*'Úseky 1'!$AD$5/100000000</f>
        <v>0</v>
      </c>
      <c r="S51" s="320">
        <f>('Intenzity 1'!T10+'Intenzity 1'!T27+'Intenzity 1'!T44+'Intenzity 1'!T61+'Intenzity 1'!T78)*'Úseky 1'!$AD$5/100000000</f>
        <v>0</v>
      </c>
      <c r="T51" s="320">
        <f>('Intenzity 1'!U10+'Intenzity 1'!U27+'Intenzity 1'!U44+'Intenzity 1'!U61+'Intenzity 1'!U78)*'Úseky 1'!$AD$5/100000000</f>
        <v>0</v>
      </c>
      <c r="U51" s="320">
        <f>('Intenzity 1'!V10+'Intenzity 1'!V27+'Intenzity 1'!V44+'Intenzity 1'!V61+'Intenzity 1'!V78)*'Úseky 1'!$AD$5/100000000</f>
        <v>0</v>
      </c>
      <c r="V51" s="320">
        <f>('Intenzity 1'!W10+'Intenzity 1'!W27+'Intenzity 1'!W44+'Intenzity 1'!W61+'Intenzity 1'!W78)*'Úseky 1'!$AD$5/100000000</f>
        <v>0</v>
      </c>
      <c r="W51" s="320">
        <f>('Intenzity 1'!X10+'Intenzity 1'!X27+'Intenzity 1'!X44+'Intenzity 1'!X61+'Intenzity 1'!X78)*'Úseky 1'!$AD$5/100000000</f>
        <v>0</v>
      </c>
      <c r="X51" s="320">
        <f>('Intenzity 1'!Y10+'Intenzity 1'!Y27+'Intenzity 1'!Y44+'Intenzity 1'!Y61+'Intenzity 1'!Y78)*'Úseky 1'!$AD$5/100000000</f>
        <v>0</v>
      </c>
      <c r="Y51" s="320">
        <f>('Intenzity 1'!Z10+'Intenzity 1'!Z27+'Intenzity 1'!Z44+'Intenzity 1'!Z61+'Intenzity 1'!Z78)*'Úseky 1'!$AD$5/100000000</f>
        <v>0</v>
      </c>
      <c r="Z51" s="320">
        <f>('Intenzity 1'!AA10+'Intenzity 1'!AA27+'Intenzity 1'!AA44+'Intenzity 1'!AA61+'Intenzity 1'!AA78)*'Úseky 1'!$AD$5/100000000</f>
        <v>0</v>
      </c>
      <c r="AA51" s="320">
        <f>('Intenzity 1'!AB10+'Intenzity 1'!AB27+'Intenzity 1'!AB44+'Intenzity 1'!AB61+'Intenzity 1'!AB78)*'Úseky 1'!$AD$5/100000000</f>
        <v>0</v>
      </c>
      <c r="AB51" s="320">
        <f>('Intenzity 1'!AC10+'Intenzity 1'!AC27+'Intenzity 1'!AC44+'Intenzity 1'!AC61+'Intenzity 1'!AC78)*'Úseky 1'!$AD$5/100000000</f>
        <v>0</v>
      </c>
      <c r="AC51" s="320">
        <f>('Intenzity 1'!AD10+'Intenzity 1'!AD27+'Intenzity 1'!AD44+'Intenzity 1'!AD61+'Intenzity 1'!AD78)*'Úseky 1'!$AD$5/100000000</f>
        <v>0</v>
      </c>
      <c r="AD51" s="320">
        <f>('Intenzity 1'!AE10+'Intenzity 1'!AE27+'Intenzity 1'!AE44+'Intenzity 1'!AE61+'Intenzity 1'!AE78)*'Úseky 1'!$AD$5/100000000</f>
        <v>0</v>
      </c>
      <c r="AE51" s="320">
        <f>('Intenzity 1'!AF10+'Intenzity 1'!AF27+'Intenzity 1'!AF44+'Intenzity 1'!AF61+'Intenzity 1'!AF78)*'Úseky 1'!$AD$5/100000000</f>
        <v>0</v>
      </c>
      <c r="AF51" s="320">
        <f>('Intenzity 1'!AG10+'Intenzity 1'!AG27+'Intenzity 1'!AG44+'Intenzity 1'!AG61+'Intenzity 1'!AG78)*'Úseky 1'!$AD$5/100000000</f>
        <v>0</v>
      </c>
      <c r="AG51" s="320">
        <f>('Intenzity 1'!AH10+'Intenzity 1'!AH27+'Intenzity 1'!AH44+'Intenzity 1'!AH61+'Intenzity 1'!AH78)*'Úseky 1'!$AD$5/100000000</f>
        <v>0</v>
      </c>
    </row>
    <row r="52" spans="1:33" x14ac:dyDescent="0.2">
      <c r="A52" s="254" t="s">
        <v>534</v>
      </c>
      <c r="B52" s="254" t="s">
        <v>538</v>
      </c>
      <c r="C52" s="390">
        <f t="shared" si="15"/>
        <v>0</v>
      </c>
      <c r="D52" s="320">
        <f>('Intenzity 1'!E11+'Intenzity 1'!E28+'Intenzity 1'!E45+'Intenzity 1'!E62+'Intenzity 1'!E79)*'Úseky 1'!$AD$6/100000000</f>
        <v>0</v>
      </c>
      <c r="E52" s="320">
        <f>('Intenzity 1'!F11+'Intenzity 1'!F28+'Intenzity 1'!F45+'Intenzity 1'!F62+'Intenzity 1'!F79)*'Úseky 1'!$AD$6/100000000</f>
        <v>0</v>
      </c>
      <c r="F52" s="320">
        <f>('Intenzity 1'!G11+'Intenzity 1'!G28+'Intenzity 1'!G45+'Intenzity 1'!G62+'Intenzity 1'!G79)*'Úseky 1'!$AD$6/100000000</f>
        <v>0</v>
      </c>
      <c r="G52" s="320">
        <f>('Intenzity 1'!H11+'Intenzity 1'!H28+'Intenzity 1'!H45+'Intenzity 1'!H62+'Intenzity 1'!H79)*'Úseky 1'!$AD$6/100000000</f>
        <v>0</v>
      </c>
      <c r="H52" s="320">
        <f>('Intenzity 1'!I11+'Intenzity 1'!I28+'Intenzity 1'!I45+'Intenzity 1'!I62+'Intenzity 1'!I79)*'Úseky 1'!$AD$6/100000000</f>
        <v>0</v>
      </c>
      <c r="I52" s="320">
        <f>('Intenzity 1'!J11+'Intenzity 1'!J28+'Intenzity 1'!J45+'Intenzity 1'!J62+'Intenzity 1'!J79)*'Úseky 1'!$AD$6/100000000</f>
        <v>0</v>
      </c>
      <c r="J52" s="320">
        <f>('Intenzity 1'!K11+'Intenzity 1'!K28+'Intenzity 1'!K45+'Intenzity 1'!K62+'Intenzity 1'!K79)*'Úseky 1'!$AD$6/100000000</f>
        <v>0</v>
      </c>
      <c r="K52" s="320">
        <f>('Intenzity 1'!L11+'Intenzity 1'!L28+'Intenzity 1'!L45+'Intenzity 1'!L62+'Intenzity 1'!L79)*'Úseky 1'!$AD$6/100000000</f>
        <v>0</v>
      </c>
      <c r="L52" s="320">
        <f>('Intenzity 1'!M11+'Intenzity 1'!M28+'Intenzity 1'!M45+'Intenzity 1'!M62+'Intenzity 1'!M79)*'Úseky 1'!$AD$6/100000000</f>
        <v>0</v>
      </c>
      <c r="M52" s="320">
        <f>('Intenzity 1'!N11+'Intenzity 1'!N28+'Intenzity 1'!N45+'Intenzity 1'!N62+'Intenzity 1'!N79)*'Úseky 1'!$AD$6/100000000</f>
        <v>0</v>
      </c>
      <c r="N52" s="320">
        <f>('Intenzity 1'!O11+'Intenzity 1'!O28+'Intenzity 1'!O45+'Intenzity 1'!O62+'Intenzity 1'!O79)*'Úseky 1'!$AD$6/100000000</f>
        <v>0</v>
      </c>
      <c r="O52" s="320">
        <f>('Intenzity 1'!P11+'Intenzity 1'!P28+'Intenzity 1'!P45+'Intenzity 1'!P62+'Intenzity 1'!P79)*'Úseky 1'!$AD$6/100000000</f>
        <v>0</v>
      </c>
      <c r="P52" s="320">
        <f>('Intenzity 1'!Q11+'Intenzity 1'!Q28+'Intenzity 1'!Q45+'Intenzity 1'!Q62+'Intenzity 1'!Q79)*'Úseky 1'!$AD$6/100000000</f>
        <v>0</v>
      </c>
      <c r="Q52" s="320">
        <f>('Intenzity 1'!R11+'Intenzity 1'!R28+'Intenzity 1'!R45+'Intenzity 1'!R62+'Intenzity 1'!R79)*'Úseky 1'!$AD$6/100000000</f>
        <v>0</v>
      </c>
      <c r="R52" s="320">
        <f>('Intenzity 1'!S11+'Intenzity 1'!S28+'Intenzity 1'!S45+'Intenzity 1'!S62+'Intenzity 1'!S79)*'Úseky 1'!$AD$6/100000000</f>
        <v>0</v>
      </c>
      <c r="S52" s="320">
        <f>('Intenzity 1'!T11+'Intenzity 1'!T28+'Intenzity 1'!T45+'Intenzity 1'!T62+'Intenzity 1'!T79)*'Úseky 1'!$AD$6/100000000</f>
        <v>0</v>
      </c>
      <c r="T52" s="320">
        <f>('Intenzity 1'!U11+'Intenzity 1'!U28+'Intenzity 1'!U45+'Intenzity 1'!U62+'Intenzity 1'!U79)*'Úseky 1'!$AD$6/100000000</f>
        <v>0</v>
      </c>
      <c r="U52" s="320">
        <f>('Intenzity 1'!V11+'Intenzity 1'!V28+'Intenzity 1'!V45+'Intenzity 1'!V62+'Intenzity 1'!V79)*'Úseky 1'!$AD$6/100000000</f>
        <v>0</v>
      </c>
      <c r="V52" s="320">
        <f>('Intenzity 1'!W11+'Intenzity 1'!W28+'Intenzity 1'!W45+'Intenzity 1'!W62+'Intenzity 1'!W79)*'Úseky 1'!$AD$6/100000000</f>
        <v>0</v>
      </c>
      <c r="W52" s="320">
        <f>('Intenzity 1'!X11+'Intenzity 1'!X28+'Intenzity 1'!X45+'Intenzity 1'!X62+'Intenzity 1'!X79)*'Úseky 1'!$AD$6/100000000</f>
        <v>0</v>
      </c>
      <c r="X52" s="320">
        <f>('Intenzity 1'!Y11+'Intenzity 1'!Y28+'Intenzity 1'!Y45+'Intenzity 1'!Y62+'Intenzity 1'!Y79)*'Úseky 1'!$AD$6/100000000</f>
        <v>0</v>
      </c>
      <c r="Y52" s="320">
        <f>('Intenzity 1'!Z11+'Intenzity 1'!Z28+'Intenzity 1'!Z45+'Intenzity 1'!Z62+'Intenzity 1'!Z79)*'Úseky 1'!$AD$6/100000000</f>
        <v>0</v>
      </c>
      <c r="Z52" s="320">
        <f>('Intenzity 1'!AA11+'Intenzity 1'!AA28+'Intenzity 1'!AA45+'Intenzity 1'!AA62+'Intenzity 1'!AA79)*'Úseky 1'!$AD$6/100000000</f>
        <v>0</v>
      </c>
      <c r="AA52" s="320">
        <f>('Intenzity 1'!AB11+'Intenzity 1'!AB28+'Intenzity 1'!AB45+'Intenzity 1'!AB62+'Intenzity 1'!AB79)*'Úseky 1'!$AD$6/100000000</f>
        <v>0</v>
      </c>
      <c r="AB52" s="320">
        <f>('Intenzity 1'!AC11+'Intenzity 1'!AC28+'Intenzity 1'!AC45+'Intenzity 1'!AC62+'Intenzity 1'!AC79)*'Úseky 1'!$AD$6/100000000</f>
        <v>0</v>
      </c>
      <c r="AC52" s="320">
        <f>('Intenzity 1'!AD11+'Intenzity 1'!AD28+'Intenzity 1'!AD45+'Intenzity 1'!AD62+'Intenzity 1'!AD79)*'Úseky 1'!$AD$6/100000000</f>
        <v>0</v>
      </c>
      <c r="AD52" s="320">
        <f>('Intenzity 1'!AE11+'Intenzity 1'!AE28+'Intenzity 1'!AE45+'Intenzity 1'!AE62+'Intenzity 1'!AE79)*'Úseky 1'!$AD$6/100000000</f>
        <v>0</v>
      </c>
      <c r="AE52" s="320">
        <f>('Intenzity 1'!AF11+'Intenzity 1'!AF28+'Intenzity 1'!AF45+'Intenzity 1'!AF62+'Intenzity 1'!AF79)*'Úseky 1'!$AD$6/100000000</f>
        <v>0</v>
      </c>
      <c r="AF52" s="320">
        <f>('Intenzity 1'!AG11+'Intenzity 1'!AG28+'Intenzity 1'!AG45+'Intenzity 1'!AG62+'Intenzity 1'!AG79)*'Úseky 1'!$AD$6/100000000</f>
        <v>0</v>
      </c>
      <c r="AG52" s="320">
        <f>('Intenzity 1'!AH11+'Intenzity 1'!AH28+'Intenzity 1'!AH45+'Intenzity 1'!AH62+'Intenzity 1'!AH79)*'Úseky 1'!$AD$6/100000000</f>
        <v>0</v>
      </c>
    </row>
    <row r="53" spans="1:33" x14ac:dyDescent="0.2">
      <c r="A53" s="254" t="s">
        <v>562</v>
      </c>
      <c r="B53" s="254" t="s">
        <v>537</v>
      </c>
      <c r="C53" s="390">
        <f t="shared" si="15"/>
        <v>0</v>
      </c>
      <c r="D53" s="320">
        <f>('Intenzity 1'!E12+'Intenzity 1'!E29+'Intenzity 1'!E46+'Intenzity 1'!E63+'Intenzity 1'!E80)*'Úseky 1'!$AD$7/100000000</f>
        <v>0</v>
      </c>
      <c r="E53" s="320">
        <f>('Intenzity 1'!F12+'Intenzity 1'!F29+'Intenzity 1'!F46+'Intenzity 1'!F63+'Intenzity 1'!F80)*'Úseky 1'!$AD$7/100000000</f>
        <v>0</v>
      </c>
      <c r="F53" s="320">
        <f>('Intenzity 1'!G12+'Intenzity 1'!G29+'Intenzity 1'!G46+'Intenzity 1'!G63+'Intenzity 1'!G80)*'Úseky 1'!$AD$7/100000000</f>
        <v>0</v>
      </c>
      <c r="G53" s="320">
        <f>('Intenzity 1'!H12+'Intenzity 1'!H29+'Intenzity 1'!H46+'Intenzity 1'!H63+'Intenzity 1'!H80)*'Úseky 1'!$AD$7/100000000</f>
        <v>0</v>
      </c>
      <c r="H53" s="320">
        <f>('Intenzity 1'!I12+'Intenzity 1'!I29+'Intenzity 1'!I46+'Intenzity 1'!I63+'Intenzity 1'!I80)*'Úseky 1'!$AD$7/100000000</f>
        <v>0</v>
      </c>
      <c r="I53" s="320">
        <f>('Intenzity 1'!J12+'Intenzity 1'!J29+'Intenzity 1'!J46+'Intenzity 1'!J63+'Intenzity 1'!J80)*'Úseky 1'!$AD$7/100000000</f>
        <v>0</v>
      </c>
      <c r="J53" s="320">
        <f>('Intenzity 1'!K12+'Intenzity 1'!K29+'Intenzity 1'!K46+'Intenzity 1'!K63+'Intenzity 1'!K80)*'Úseky 1'!$AD$7/100000000</f>
        <v>0</v>
      </c>
      <c r="K53" s="320">
        <f>('Intenzity 1'!L12+'Intenzity 1'!L29+'Intenzity 1'!L46+'Intenzity 1'!L63+'Intenzity 1'!L80)*'Úseky 1'!$AD$7/100000000</f>
        <v>0</v>
      </c>
      <c r="L53" s="320">
        <f>('Intenzity 1'!M12+'Intenzity 1'!M29+'Intenzity 1'!M46+'Intenzity 1'!M63+'Intenzity 1'!M80)*'Úseky 1'!$AD$7/100000000</f>
        <v>0</v>
      </c>
      <c r="M53" s="320">
        <f>('Intenzity 1'!N12+'Intenzity 1'!N29+'Intenzity 1'!N46+'Intenzity 1'!N63+'Intenzity 1'!N80)*'Úseky 1'!$AD$7/100000000</f>
        <v>0</v>
      </c>
      <c r="N53" s="320">
        <f>('Intenzity 1'!O12+'Intenzity 1'!O29+'Intenzity 1'!O46+'Intenzity 1'!O63+'Intenzity 1'!O80)*'Úseky 1'!$AD$7/100000000</f>
        <v>0</v>
      </c>
      <c r="O53" s="320">
        <f>('Intenzity 1'!P12+'Intenzity 1'!P29+'Intenzity 1'!P46+'Intenzity 1'!P63+'Intenzity 1'!P80)*'Úseky 1'!$AD$7/100000000</f>
        <v>0</v>
      </c>
      <c r="P53" s="320">
        <f>('Intenzity 1'!Q12+'Intenzity 1'!Q29+'Intenzity 1'!Q46+'Intenzity 1'!Q63+'Intenzity 1'!Q80)*'Úseky 1'!$AD$7/100000000</f>
        <v>0</v>
      </c>
      <c r="Q53" s="320">
        <f>('Intenzity 1'!R12+'Intenzity 1'!R29+'Intenzity 1'!R46+'Intenzity 1'!R63+'Intenzity 1'!R80)*'Úseky 1'!$AD$7/100000000</f>
        <v>0</v>
      </c>
      <c r="R53" s="320">
        <f>('Intenzity 1'!S12+'Intenzity 1'!S29+'Intenzity 1'!S46+'Intenzity 1'!S63+'Intenzity 1'!S80)*'Úseky 1'!$AD$7/100000000</f>
        <v>0</v>
      </c>
      <c r="S53" s="320">
        <f>('Intenzity 1'!T12+'Intenzity 1'!T29+'Intenzity 1'!T46+'Intenzity 1'!T63+'Intenzity 1'!T80)*'Úseky 1'!$AD$7/100000000</f>
        <v>0</v>
      </c>
      <c r="T53" s="320">
        <f>('Intenzity 1'!U12+'Intenzity 1'!U29+'Intenzity 1'!U46+'Intenzity 1'!U63+'Intenzity 1'!U80)*'Úseky 1'!$AD$7/100000000</f>
        <v>0</v>
      </c>
      <c r="U53" s="320">
        <f>('Intenzity 1'!V12+'Intenzity 1'!V29+'Intenzity 1'!V46+'Intenzity 1'!V63+'Intenzity 1'!V80)*'Úseky 1'!$AD$7/100000000</f>
        <v>0</v>
      </c>
      <c r="V53" s="320">
        <f>('Intenzity 1'!W12+'Intenzity 1'!W29+'Intenzity 1'!W46+'Intenzity 1'!W63+'Intenzity 1'!W80)*'Úseky 1'!$AD$7/100000000</f>
        <v>0</v>
      </c>
      <c r="W53" s="320">
        <f>('Intenzity 1'!X12+'Intenzity 1'!X29+'Intenzity 1'!X46+'Intenzity 1'!X63+'Intenzity 1'!X80)*'Úseky 1'!$AD$7/100000000</f>
        <v>0</v>
      </c>
      <c r="X53" s="320">
        <f>('Intenzity 1'!Y12+'Intenzity 1'!Y29+'Intenzity 1'!Y46+'Intenzity 1'!Y63+'Intenzity 1'!Y80)*'Úseky 1'!$AD$7/100000000</f>
        <v>0</v>
      </c>
      <c r="Y53" s="320">
        <f>('Intenzity 1'!Z12+'Intenzity 1'!Z29+'Intenzity 1'!Z46+'Intenzity 1'!Z63+'Intenzity 1'!Z80)*'Úseky 1'!$AD$7/100000000</f>
        <v>0</v>
      </c>
      <c r="Z53" s="320">
        <f>('Intenzity 1'!AA12+'Intenzity 1'!AA29+'Intenzity 1'!AA46+'Intenzity 1'!AA63+'Intenzity 1'!AA80)*'Úseky 1'!$AD$7/100000000</f>
        <v>0</v>
      </c>
      <c r="AA53" s="320">
        <f>('Intenzity 1'!AB12+'Intenzity 1'!AB29+'Intenzity 1'!AB46+'Intenzity 1'!AB63+'Intenzity 1'!AB80)*'Úseky 1'!$AD$7/100000000</f>
        <v>0</v>
      </c>
      <c r="AB53" s="320">
        <f>('Intenzity 1'!AC12+'Intenzity 1'!AC29+'Intenzity 1'!AC46+'Intenzity 1'!AC63+'Intenzity 1'!AC80)*'Úseky 1'!$AD$7/100000000</f>
        <v>0</v>
      </c>
      <c r="AC53" s="320">
        <f>('Intenzity 1'!AD12+'Intenzity 1'!AD29+'Intenzity 1'!AD46+'Intenzity 1'!AD63+'Intenzity 1'!AD80)*'Úseky 1'!$AD$7/100000000</f>
        <v>0</v>
      </c>
      <c r="AD53" s="320">
        <f>('Intenzity 1'!AE12+'Intenzity 1'!AE29+'Intenzity 1'!AE46+'Intenzity 1'!AE63+'Intenzity 1'!AE80)*'Úseky 1'!$AD$7/100000000</f>
        <v>0</v>
      </c>
      <c r="AE53" s="320">
        <f>('Intenzity 1'!AF12+'Intenzity 1'!AF29+'Intenzity 1'!AF46+'Intenzity 1'!AF63+'Intenzity 1'!AF80)*'Úseky 1'!$AD$7/100000000</f>
        <v>0</v>
      </c>
      <c r="AF53" s="320">
        <f>('Intenzity 1'!AG12+'Intenzity 1'!AG29+'Intenzity 1'!AG46+'Intenzity 1'!AG63+'Intenzity 1'!AG80)*'Úseky 1'!$AD$7/100000000</f>
        <v>0</v>
      </c>
      <c r="AG53" s="320">
        <f>('Intenzity 1'!AH12+'Intenzity 1'!AH29+'Intenzity 1'!AH46+'Intenzity 1'!AH63+'Intenzity 1'!AH80)*'Úseky 1'!$AD$7/100000000</f>
        <v>0</v>
      </c>
    </row>
    <row r="54" spans="1:33" x14ac:dyDescent="0.2">
      <c r="A54" s="269" t="s">
        <v>562</v>
      </c>
      <c r="B54" s="269" t="s">
        <v>536</v>
      </c>
      <c r="C54" s="390">
        <f t="shared" si="15"/>
        <v>0</v>
      </c>
      <c r="D54" s="320">
        <f>('Intenzity 1'!E13+'Intenzity 1'!E30+'Intenzity 1'!E47+'Intenzity 1'!E64+'Intenzity 1'!E81)*'Úseky 1'!$AD$8/100000000</f>
        <v>0</v>
      </c>
      <c r="E54" s="320">
        <f>('Intenzity 1'!F13+'Intenzity 1'!F30+'Intenzity 1'!F47+'Intenzity 1'!F64+'Intenzity 1'!F81)*'Úseky 1'!$AD$8/100000000</f>
        <v>0</v>
      </c>
      <c r="F54" s="320">
        <f>('Intenzity 1'!G13+'Intenzity 1'!G30+'Intenzity 1'!G47+'Intenzity 1'!G64+'Intenzity 1'!G81)*'Úseky 1'!$AD$8/100000000</f>
        <v>0</v>
      </c>
      <c r="G54" s="320">
        <f>('Intenzity 1'!H13+'Intenzity 1'!H30+'Intenzity 1'!H47+'Intenzity 1'!H64+'Intenzity 1'!H81)*'Úseky 1'!$AD$8/100000000</f>
        <v>0</v>
      </c>
      <c r="H54" s="320">
        <f>('Intenzity 1'!I13+'Intenzity 1'!I30+'Intenzity 1'!I47+'Intenzity 1'!I64+'Intenzity 1'!I81)*'Úseky 1'!$AD$8/100000000</f>
        <v>0</v>
      </c>
      <c r="I54" s="320">
        <f>('Intenzity 1'!J13+'Intenzity 1'!J30+'Intenzity 1'!J47+'Intenzity 1'!J64+'Intenzity 1'!J81)*'Úseky 1'!$AD$8/100000000</f>
        <v>0</v>
      </c>
      <c r="J54" s="320">
        <f>('Intenzity 1'!K13+'Intenzity 1'!K30+'Intenzity 1'!K47+'Intenzity 1'!K64+'Intenzity 1'!K81)*'Úseky 1'!$AD$8/100000000</f>
        <v>0</v>
      </c>
      <c r="K54" s="320">
        <f>('Intenzity 1'!L13+'Intenzity 1'!L30+'Intenzity 1'!L47+'Intenzity 1'!L64+'Intenzity 1'!L81)*'Úseky 1'!$AD$8/100000000</f>
        <v>0</v>
      </c>
      <c r="L54" s="320">
        <f>('Intenzity 1'!M13+'Intenzity 1'!M30+'Intenzity 1'!M47+'Intenzity 1'!M64+'Intenzity 1'!M81)*'Úseky 1'!$AD$8/100000000</f>
        <v>0</v>
      </c>
      <c r="M54" s="320">
        <f>('Intenzity 1'!N13+'Intenzity 1'!N30+'Intenzity 1'!N47+'Intenzity 1'!N64+'Intenzity 1'!N81)*'Úseky 1'!$AD$8/100000000</f>
        <v>0</v>
      </c>
      <c r="N54" s="320">
        <f>('Intenzity 1'!O13+'Intenzity 1'!O30+'Intenzity 1'!O47+'Intenzity 1'!O64+'Intenzity 1'!O81)*'Úseky 1'!$AD$8/100000000</f>
        <v>0</v>
      </c>
      <c r="O54" s="320">
        <f>('Intenzity 1'!P13+'Intenzity 1'!P30+'Intenzity 1'!P47+'Intenzity 1'!P64+'Intenzity 1'!P81)*'Úseky 1'!$AD$8/100000000</f>
        <v>0</v>
      </c>
      <c r="P54" s="320">
        <f>('Intenzity 1'!Q13+'Intenzity 1'!Q30+'Intenzity 1'!Q47+'Intenzity 1'!Q64+'Intenzity 1'!Q81)*'Úseky 1'!$AD$8/100000000</f>
        <v>0</v>
      </c>
      <c r="Q54" s="320">
        <f>('Intenzity 1'!R13+'Intenzity 1'!R30+'Intenzity 1'!R47+'Intenzity 1'!R64+'Intenzity 1'!R81)*'Úseky 1'!$AD$8/100000000</f>
        <v>0</v>
      </c>
      <c r="R54" s="320">
        <f>('Intenzity 1'!S13+'Intenzity 1'!S30+'Intenzity 1'!S47+'Intenzity 1'!S64+'Intenzity 1'!S81)*'Úseky 1'!$AD$8/100000000</f>
        <v>0</v>
      </c>
      <c r="S54" s="320">
        <f>('Intenzity 1'!T13+'Intenzity 1'!T30+'Intenzity 1'!T47+'Intenzity 1'!T64+'Intenzity 1'!T81)*'Úseky 1'!$AD$8/100000000</f>
        <v>0</v>
      </c>
      <c r="T54" s="320">
        <f>('Intenzity 1'!U13+'Intenzity 1'!U30+'Intenzity 1'!U47+'Intenzity 1'!U64+'Intenzity 1'!U81)*'Úseky 1'!$AD$8/100000000</f>
        <v>0</v>
      </c>
      <c r="U54" s="320">
        <f>('Intenzity 1'!V13+'Intenzity 1'!V30+'Intenzity 1'!V47+'Intenzity 1'!V64+'Intenzity 1'!V81)*'Úseky 1'!$AD$8/100000000</f>
        <v>0</v>
      </c>
      <c r="V54" s="320">
        <f>('Intenzity 1'!W13+'Intenzity 1'!W30+'Intenzity 1'!W47+'Intenzity 1'!W64+'Intenzity 1'!W81)*'Úseky 1'!$AD$8/100000000</f>
        <v>0</v>
      </c>
      <c r="W54" s="320">
        <f>('Intenzity 1'!X13+'Intenzity 1'!X30+'Intenzity 1'!X47+'Intenzity 1'!X64+'Intenzity 1'!X81)*'Úseky 1'!$AD$8/100000000</f>
        <v>0</v>
      </c>
      <c r="X54" s="320">
        <f>('Intenzity 1'!Y13+'Intenzity 1'!Y30+'Intenzity 1'!Y47+'Intenzity 1'!Y64+'Intenzity 1'!Y81)*'Úseky 1'!$AD$8/100000000</f>
        <v>0</v>
      </c>
      <c r="Y54" s="320">
        <f>('Intenzity 1'!Z13+'Intenzity 1'!Z30+'Intenzity 1'!Z47+'Intenzity 1'!Z64+'Intenzity 1'!Z81)*'Úseky 1'!$AD$8/100000000</f>
        <v>0</v>
      </c>
      <c r="Z54" s="320">
        <f>('Intenzity 1'!AA13+'Intenzity 1'!AA30+'Intenzity 1'!AA47+'Intenzity 1'!AA64+'Intenzity 1'!AA81)*'Úseky 1'!$AD$8/100000000</f>
        <v>0</v>
      </c>
      <c r="AA54" s="320">
        <f>('Intenzity 1'!AB13+'Intenzity 1'!AB30+'Intenzity 1'!AB47+'Intenzity 1'!AB64+'Intenzity 1'!AB81)*'Úseky 1'!$AD$8/100000000</f>
        <v>0</v>
      </c>
      <c r="AB54" s="320">
        <f>('Intenzity 1'!AC13+'Intenzity 1'!AC30+'Intenzity 1'!AC47+'Intenzity 1'!AC64+'Intenzity 1'!AC81)*'Úseky 1'!$AD$8/100000000</f>
        <v>0</v>
      </c>
      <c r="AC54" s="320">
        <f>('Intenzity 1'!AD13+'Intenzity 1'!AD30+'Intenzity 1'!AD47+'Intenzity 1'!AD64+'Intenzity 1'!AD81)*'Úseky 1'!$AD$8/100000000</f>
        <v>0</v>
      </c>
      <c r="AD54" s="320">
        <f>('Intenzity 1'!AE13+'Intenzity 1'!AE30+'Intenzity 1'!AE47+'Intenzity 1'!AE64+'Intenzity 1'!AE81)*'Úseky 1'!$AD$8/100000000</f>
        <v>0</v>
      </c>
      <c r="AE54" s="320">
        <f>('Intenzity 1'!AF13+'Intenzity 1'!AF30+'Intenzity 1'!AF47+'Intenzity 1'!AF64+'Intenzity 1'!AF81)*'Úseky 1'!$AD$8/100000000</f>
        <v>0</v>
      </c>
      <c r="AF54" s="320">
        <f>('Intenzity 1'!AG13+'Intenzity 1'!AG30+'Intenzity 1'!AG47+'Intenzity 1'!AG64+'Intenzity 1'!AG81)*'Úseky 1'!$AD$8/100000000</f>
        <v>0</v>
      </c>
      <c r="AG54" s="320">
        <f>('Intenzity 1'!AH13+'Intenzity 1'!AH30+'Intenzity 1'!AH47+'Intenzity 1'!AH64+'Intenzity 1'!AH81)*'Úseky 1'!$AD$8/100000000</f>
        <v>0</v>
      </c>
    </row>
    <row r="55" spans="1:33" x14ac:dyDescent="0.2">
      <c r="B55" s="319" t="s">
        <v>527</v>
      </c>
      <c r="C55" s="390">
        <f t="shared" si="15"/>
        <v>0</v>
      </c>
      <c r="D55" s="320">
        <f t="shared" ref="D55:AG55" si="16">SUM(D51:D54)</f>
        <v>0</v>
      </c>
      <c r="E55" s="320">
        <f t="shared" si="16"/>
        <v>0</v>
      </c>
      <c r="F55" s="320">
        <f t="shared" si="16"/>
        <v>0</v>
      </c>
      <c r="G55" s="320">
        <f t="shared" si="16"/>
        <v>0</v>
      </c>
      <c r="H55" s="320">
        <f t="shared" si="16"/>
        <v>0</v>
      </c>
      <c r="I55" s="320">
        <f t="shared" si="16"/>
        <v>0</v>
      </c>
      <c r="J55" s="320">
        <f t="shared" si="16"/>
        <v>0</v>
      </c>
      <c r="K55" s="320">
        <f t="shared" si="16"/>
        <v>0</v>
      </c>
      <c r="L55" s="320">
        <f t="shared" si="16"/>
        <v>0</v>
      </c>
      <c r="M55" s="320">
        <f t="shared" si="16"/>
        <v>0</v>
      </c>
      <c r="N55" s="320">
        <f t="shared" si="16"/>
        <v>0</v>
      </c>
      <c r="O55" s="320">
        <f t="shared" si="16"/>
        <v>0</v>
      </c>
      <c r="P55" s="320">
        <f t="shared" si="16"/>
        <v>0</v>
      </c>
      <c r="Q55" s="320">
        <f t="shared" si="16"/>
        <v>0</v>
      </c>
      <c r="R55" s="320">
        <f t="shared" si="16"/>
        <v>0</v>
      </c>
      <c r="S55" s="320">
        <f t="shared" si="16"/>
        <v>0</v>
      </c>
      <c r="T55" s="320">
        <f t="shared" si="16"/>
        <v>0</v>
      </c>
      <c r="U55" s="320">
        <f t="shared" si="16"/>
        <v>0</v>
      </c>
      <c r="V55" s="320">
        <f t="shared" si="16"/>
        <v>0</v>
      </c>
      <c r="W55" s="320">
        <f t="shared" si="16"/>
        <v>0</v>
      </c>
      <c r="X55" s="320">
        <f t="shared" si="16"/>
        <v>0</v>
      </c>
      <c r="Y55" s="320">
        <f t="shared" si="16"/>
        <v>0</v>
      </c>
      <c r="Z55" s="320">
        <f t="shared" si="16"/>
        <v>0</v>
      </c>
      <c r="AA55" s="320">
        <f t="shared" si="16"/>
        <v>0</v>
      </c>
      <c r="AB55" s="320">
        <f t="shared" si="16"/>
        <v>0</v>
      </c>
      <c r="AC55" s="320">
        <f t="shared" si="16"/>
        <v>0</v>
      </c>
      <c r="AD55" s="320">
        <f t="shared" si="16"/>
        <v>0</v>
      </c>
      <c r="AE55" s="320">
        <f t="shared" si="16"/>
        <v>0</v>
      </c>
      <c r="AF55" s="320">
        <f t="shared" si="16"/>
        <v>0</v>
      </c>
      <c r="AG55" s="320">
        <f t="shared" si="16"/>
        <v>0</v>
      </c>
    </row>
    <row r="56" spans="1:33" x14ac:dyDescent="0.2">
      <c r="C56" s="390"/>
      <c r="D56" s="320"/>
      <c r="E56" s="320"/>
      <c r="F56" s="320"/>
      <c r="G56" s="320"/>
      <c r="H56" s="320"/>
      <c r="I56" s="320"/>
      <c r="J56" s="320"/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0"/>
    </row>
    <row r="57" spans="1:33" x14ac:dyDescent="0.2">
      <c r="B57" s="319" t="s">
        <v>530</v>
      </c>
      <c r="C57" s="390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0"/>
    </row>
    <row r="58" spans="1:33" x14ac:dyDescent="0.2">
      <c r="A58" s="254" t="s">
        <v>534</v>
      </c>
      <c r="B58" s="254" t="s">
        <v>535</v>
      </c>
      <c r="C58" s="390">
        <f>SUM(D58:AG58)</f>
        <v>2.1844724400000004</v>
      </c>
      <c r="D58" s="320">
        <f>('Intenzity 0'!E10+'Intenzity 0'!E27+'Intenzity 0'!E44+'Intenzity 0'!E61+'Intenzity 0'!E78)*'Úseky 0'!$AE$5/100000000</f>
        <v>7.2815748000000013E-2</v>
      </c>
      <c r="E58" s="320">
        <f>('Intenzity 0'!F10+'Intenzity 0'!F27+'Intenzity 0'!F44+'Intenzity 0'!F61+'Intenzity 0'!F78)*'Úseky 0'!$AE$5/100000000</f>
        <v>7.2815748000000013E-2</v>
      </c>
      <c r="F58" s="320">
        <f>('Intenzity 0'!G10+'Intenzity 0'!G27+'Intenzity 0'!G44+'Intenzity 0'!G61+'Intenzity 0'!G78)*'Úseky 0'!$AE$5/100000000</f>
        <v>7.2815748000000013E-2</v>
      </c>
      <c r="G58" s="320">
        <f>('Intenzity 0'!H10+'Intenzity 0'!H27+'Intenzity 0'!H44+'Intenzity 0'!H61+'Intenzity 0'!H78)*'Úseky 0'!$AE$5/100000000</f>
        <v>7.2815748000000013E-2</v>
      </c>
      <c r="H58" s="320">
        <f>('Intenzity 0'!I10+'Intenzity 0'!I27+'Intenzity 0'!I44+'Intenzity 0'!I61+'Intenzity 0'!I78)*'Úseky 0'!$AE$5/100000000</f>
        <v>7.2815748000000013E-2</v>
      </c>
      <c r="I58" s="320">
        <f>('Intenzity 0'!J10+'Intenzity 0'!J27+'Intenzity 0'!J44+'Intenzity 0'!J61+'Intenzity 0'!J78)*'Úseky 0'!$AE$5/100000000</f>
        <v>7.2815748000000013E-2</v>
      </c>
      <c r="J58" s="320">
        <f>('Intenzity 0'!K10+'Intenzity 0'!K27+'Intenzity 0'!K44+'Intenzity 0'!K61+'Intenzity 0'!K78)*'Úseky 0'!$AE$5/100000000</f>
        <v>7.2815748000000013E-2</v>
      </c>
      <c r="K58" s="320">
        <f>('Intenzity 0'!L10+'Intenzity 0'!L27+'Intenzity 0'!L44+'Intenzity 0'!L61+'Intenzity 0'!L78)*'Úseky 0'!$AE$5/100000000</f>
        <v>7.2815748000000013E-2</v>
      </c>
      <c r="L58" s="320">
        <f>('Intenzity 0'!M10+'Intenzity 0'!M27+'Intenzity 0'!M44+'Intenzity 0'!M61+'Intenzity 0'!M78)*'Úseky 0'!$AE$5/100000000</f>
        <v>7.2815748000000013E-2</v>
      </c>
      <c r="M58" s="320">
        <f>('Intenzity 0'!N10+'Intenzity 0'!N27+'Intenzity 0'!N44+'Intenzity 0'!N61+'Intenzity 0'!N78)*'Úseky 0'!$AE$5/100000000</f>
        <v>7.2815748000000013E-2</v>
      </c>
      <c r="N58" s="320">
        <f>('Intenzity 0'!O10+'Intenzity 0'!O27+'Intenzity 0'!O44+'Intenzity 0'!O61+'Intenzity 0'!O78)*'Úseky 0'!$AE$5/100000000</f>
        <v>7.2815748000000013E-2</v>
      </c>
      <c r="O58" s="320">
        <f>('Intenzity 0'!P10+'Intenzity 0'!P27+'Intenzity 0'!P44+'Intenzity 0'!P61+'Intenzity 0'!P78)*'Úseky 0'!$AE$5/100000000</f>
        <v>7.2815748000000013E-2</v>
      </c>
      <c r="P58" s="320">
        <f>('Intenzity 0'!Q10+'Intenzity 0'!Q27+'Intenzity 0'!Q44+'Intenzity 0'!Q61+'Intenzity 0'!Q78)*'Úseky 0'!$AE$5/100000000</f>
        <v>7.2815748000000013E-2</v>
      </c>
      <c r="Q58" s="320">
        <f>('Intenzity 0'!R10+'Intenzity 0'!R27+'Intenzity 0'!R44+'Intenzity 0'!R61+'Intenzity 0'!R78)*'Úseky 0'!$AE$5/100000000</f>
        <v>7.2815748000000013E-2</v>
      </c>
      <c r="R58" s="320">
        <f>('Intenzity 0'!S10+'Intenzity 0'!S27+'Intenzity 0'!S44+'Intenzity 0'!S61+'Intenzity 0'!S78)*'Úseky 0'!$AE$5/100000000</f>
        <v>7.2815748000000013E-2</v>
      </c>
      <c r="S58" s="320">
        <f>('Intenzity 0'!T10+'Intenzity 0'!T27+'Intenzity 0'!T44+'Intenzity 0'!T61+'Intenzity 0'!T78)*'Úseky 0'!$AE$5/100000000</f>
        <v>7.2815748000000013E-2</v>
      </c>
      <c r="T58" s="320">
        <f>('Intenzity 0'!U10+'Intenzity 0'!U27+'Intenzity 0'!U44+'Intenzity 0'!U61+'Intenzity 0'!U78)*'Úseky 0'!$AE$5/100000000</f>
        <v>7.2815748000000013E-2</v>
      </c>
      <c r="U58" s="320">
        <f>('Intenzity 0'!V10+'Intenzity 0'!V27+'Intenzity 0'!V44+'Intenzity 0'!V61+'Intenzity 0'!V78)*'Úseky 0'!$AE$5/100000000</f>
        <v>7.2815748000000013E-2</v>
      </c>
      <c r="V58" s="320">
        <f>('Intenzity 0'!W10+'Intenzity 0'!W27+'Intenzity 0'!W44+'Intenzity 0'!W61+'Intenzity 0'!W78)*'Úseky 0'!$AE$5/100000000</f>
        <v>7.2815748000000013E-2</v>
      </c>
      <c r="W58" s="320">
        <f>('Intenzity 0'!X10+'Intenzity 0'!X27+'Intenzity 0'!X44+'Intenzity 0'!X61+'Intenzity 0'!X78)*'Úseky 0'!$AE$5/100000000</f>
        <v>7.2815748000000013E-2</v>
      </c>
      <c r="X58" s="320">
        <f>('Intenzity 0'!Y10+'Intenzity 0'!Y27+'Intenzity 0'!Y44+'Intenzity 0'!Y61+'Intenzity 0'!Y78)*'Úseky 0'!$AE$5/100000000</f>
        <v>7.2815748000000013E-2</v>
      </c>
      <c r="Y58" s="320">
        <f>('Intenzity 0'!Z10+'Intenzity 0'!Z27+'Intenzity 0'!Z44+'Intenzity 0'!Z61+'Intenzity 0'!Z78)*'Úseky 0'!$AE$5/100000000</f>
        <v>7.2815748000000013E-2</v>
      </c>
      <c r="Z58" s="320">
        <f>('Intenzity 0'!AA10+'Intenzity 0'!AA27+'Intenzity 0'!AA44+'Intenzity 0'!AA61+'Intenzity 0'!AA78)*'Úseky 0'!$AE$5/100000000</f>
        <v>7.2815748000000013E-2</v>
      </c>
      <c r="AA58" s="320">
        <f>('Intenzity 0'!AB10+'Intenzity 0'!AB27+'Intenzity 0'!AB44+'Intenzity 0'!AB61+'Intenzity 0'!AB78)*'Úseky 0'!$AE$5/100000000</f>
        <v>7.2815748000000013E-2</v>
      </c>
      <c r="AB58" s="320">
        <f>('Intenzity 0'!AC10+'Intenzity 0'!AC27+'Intenzity 0'!AC44+'Intenzity 0'!AC61+'Intenzity 0'!AC78)*'Úseky 0'!$AE$5/100000000</f>
        <v>7.2815748000000013E-2</v>
      </c>
      <c r="AC58" s="320">
        <f>('Intenzity 0'!AD10+'Intenzity 0'!AD27+'Intenzity 0'!AD44+'Intenzity 0'!AD61+'Intenzity 0'!AD78)*'Úseky 0'!$AE$5/100000000</f>
        <v>7.2815748000000013E-2</v>
      </c>
      <c r="AD58" s="320">
        <f>('Intenzity 0'!AE10+'Intenzity 0'!AE27+'Intenzity 0'!AE44+'Intenzity 0'!AE61+'Intenzity 0'!AE78)*'Úseky 0'!$AE$5/100000000</f>
        <v>7.2815748000000013E-2</v>
      </c>
      <c r="AE58" s="320">
        <f>('Intenzity 0'!AF10+'Intenzity 0'!AF27+'Intenzity 0'!AF44+'Intenzity 0'!AF61+'Intenzity 0'!AF78)*'Úseky 0'!$AE$5/100000000</f>
        <v>7.2815748000000013E-2</v>
      </c>
      <c r="AF58" s="320">
        <f>('Intenzity 0'!AG10+'Intenzity 0'!AG27+'Intenzity 0'!AG44+'Intenzity 0'!AG61+'Intenzity 0'!AG78)*'Úseky 0'!$AE$5/100000000</f>
        <v>7.2815748000000013E-2</v>
      </c>
      <c r="AG58" s="320">
        <f>('Intenzity 0'!AH10+'Intenzity 0'!AH27+'Intenzity 0'!AH44+'Intenzity 0'!AH61+'Intenzity 0'!AH78)*'Úseky 0'!$AE$5/100000000</f>
        <v>7.2815748000000013E-2</v>
      </c>
    </row>
    <row r="59" spans="1:33" x14ac:dyDescent="0.2">
      <c r="A59" s="254" t="s">
        <v>534</v>
      </c>
      <c r="B59" s="254" t="s">
        <v>538</v>
      </c>
      <c r="C59" s="390">
        <f t="shared" ref="C59:C62" si="17">SUM(D59:AG59)</f>
        <v>3.1253884199999997</v>
      </c>
      <c r="D59" s="320">
        <f>('Intenzity 0'!E11+'Intenzity 0'!E28+'Intenzity 0'!E45+'Intenzity 0'!E62+'Intenzity 0'!E79)*'Úseky 0'!$AE$6/100000000</f>
        <v>0.10417961400000002</v>
      </c>
      <c r="E59" s="320">
        <f>('Intenzity 0'!F11+'Intenzity 0'!F28+'Intenzity 0'!F45+'Intenzity 0'!F62+'Intenzity 0'!F79)*'Úseky 0'!$AE$6/100000000</f>
        <v>0.10417961400000002</v>
      </c>
      <c r="F59" s="320">
        <f>('Intenzity 0'!G11+'Intenzity 0'!G28+'Intenzity 0'!G45+'Intenzity 0'!G62+'Intenzity 0'!G79)*'Úseky 0'!$AE$6/100000000</f>
        <v>0.10417961400000002</v>
      </c>
      <c r="G59" s="320">
        <f>('Intenzity 0'!H11+'Intenzity 0'!H28+'Intenzity 0'!H45+'Intenzity 0'!H62+'Intenzity 0'!H79)*'Úseky 0'!$AE$6/100000000</f>
        <v>0.10417961400000002</v>
      </c>
      <c r="H59" s="320">
        <f>('Intenzity 0'!I11+'Intenzity 0'!I28+'Intenzity 0'!I45+'Intenzity 0'!I62+'Intenzity 0'!I79)*'Úseky 0'!$AE$6/100000000</f>
        <v>0.10417961400000002</v>
      </c>
      <c r="I59" s="320">
        <f>('Intenzity 0'!J11+'Intenzity 0'!J28+'Intenzity 0'!J45+'Intenzity 0'!J62+'Intenzity 0'!J79)*'Úseky 0'!$AE$6/100000000</f>
        <v>0.10417961400000002</v>
      </c>
      <c r="J59" s="320">
        <f>('Intenzity 0'!K11+'Intenzity 0'!K28+'Intenzity 0'!K45+'Intenzity 0'!K62+'Intenzity 0'!K79)*'Úseky 0'!$AE$6/100000000</f>
        <v>0.10417961400000002</v>
      </c>
      <c r="K59" s="320">
        <f>('Intenzity 0'!L11+'Intenzity 0'!L28+'Intenzity 0'!L45+'Intenzity 0'!L62+'Intenzity 0'!L79)*'Úseky 0'!$AE$6/100000000</f>
        <v>0.10417961400000002</v>
      </c>
      <c r="L59" s="320">
        <f>('Intenzity 0'!M11+'Intenzity 0'!M28+'Intenzity 0'!M45+'Intenzity 0'!M62+'Intenzity 0'!M79)*'Úseky 0'!$AE$6/100000000</f>
        <v>0.10417961400000002</v>
      </c>
      <c r="M59" s="320">
        <f>('Intenzity 0'!N11+'Intenzity 0'!N28+'Intenzity 0'!N45+'Intenzity 0'!N62+'Intenzity 0'!N79)*'Úseky 0'!$AE$6/100000000</f>
        <v>0.10417961400000002</v>
      </c>
      <c r="N59" s="320">
        <f>('Intenzity 0'!O11+'Intenzity 0'!O28+'Intenzity 0'!O45+'Intenzity 0'!O62+'Intenzity 0'!O79)*'Úseky 0'!$AE$6/100000000</f>
        <v>0.10417961400000002</v>
      </c>
      <c r="O59" s="320">
        <f>('Intenzity 0'!P11+'Intenzity 0'!P28+'Intenzity 0'!P45+'Intenzity 0'!P62+'Intenzity 0'!P79)*'Úseky 0'!$AE$6/100000000</f>
        <v>0.10417961400000002</v>
      </c>
      <c r="P59" s="320">
        <f>('Intenzity 0'!Q11+'Intenzity 0'!Q28+'Intenzity 0'!Q45+'Intenzity 0'!Q62+'Intenzity 0'!Q79)*'Úseky 0'!$AE$6/100000000</f>
        <v>0.10417961400000002</v>
      </c>
      <c r="Q59" s="320">
        <f>('Intenzity 0'!R11+'Intenzity 0'!R28+'Intenzity 0'!R45+'Intenzity 0'!R62+'Intenzity 0'!R79)*'Úseky 0'!$AE$6/100000000</f>
        <v>0.10417961400000002</v>
      </c>
      <c r="R59" s="320">
        <f>('Intenzity 0'!S11+'Intenzity 0'!S28+'Intenzity 0'!S45+'Intenzity 0'!S62+'Intenzity 0'!S79)*'Úseky 0'!$AE$6/100000000</f>
        <v>0.10417961400000002</v>
      </c>
      <c r="S59" s="320">
        <f>('Intenzity 0'!T11+'Intenzity 0'!T28+'Intenzity 0'!T45+'Intenzity 0'!T62+'Intenzity 0'!T79)*'Úseky 0'!$AE$6/100000000</f>
        <v>0.10417961400000002</v>
      </c>
      <c r="T59" s="320">
        <f>('Intenzity 0'!U11+'Intenzity 0'!U28+'Intenzity 0'!U45+'Intenzity 0'!U62+'Intenzity 0'!U79)*'Úseky 0'!$AE$6/100000000</f>
        <v>0.10417961400000002</v>
      </c>
      <c r="U59" s="320">
        <f>('Intenzity 0'!V11+'Intenzity 0'!V28+'Intenzity 0'!V45+'Intenzity 0'!V62+'Intenzity 0'!V79)*'Úseky 0'!$AE$6/100000000</f>
        <v>0.10417961400000002</v>
      </c>
      <c r="V59" s="320">
        <f>('Intenzity 0'!W11+'Intenzity 0'!W28+'Intenzity 0'!W45+'Intenzity 0'!W62+'Intenzity 0'!W79)*'Úseky 0'!$AE$6/100000000</f>
        <v>0.10417961400000002</v>
      </c>
      <c r="W59" s="320">
        <f>('Intenzity 0'!X11+'Intenzity 0'!X28+'Intenzity 0'!X45+'Intenzity 0'!X62+'Intenzity 0'!X79)*'Úseky 0'!$AE$6/100000000</f>
        <v>0.10417961400000002</v>
      </c>
      <c r="X59" s="320">
        <f>('Intenzity 0'!Y11+'Intenzity 0'!Y28+'Intenzity 0'!Y45+'Intenzity 0'!Y62+'Intenzity 0'!Y79)*'Úseky 0'!$AE$6/100000000</f>
        <v>0.10417961400000002</v>
      </c>
      <c r="Y59" s="320">
        <f>('Intenzity 0'!Z11+'Intenzity 0'!Z28+'Intenzity 0'!Z45+'Intenzity 0'!Z62+'Intenzity 0'!Z79)*'Úseky 0'!$AE$6/100000000</f>
        <v>0.10417961400000002</v>
      </c>
      <c r="Z59" s="320">
        <f>('Intenzity 0'!AA11+'Intenzity 0'!AA28+'Intenzity 0'!AA45+'Intenzity 0'!AA62+'Intenzity 0'!AA79)*'Úseky 0'!$AE$6/100000000</f>
        <v>0.10417961400000002</v>
      </c>
      <c r="AA59" s="320">
        <f>('Intenzity 0'!AB11+'Intenzity 0'!AB28+'Intenzity 0'!AB45+'Intenzity 0'!AB62+'Intenzity 0'!AB79)*'Úseky 0'!$AE$6/100000000</f>
        <v>0.10417961400000002</v>
      </c>
      <c r="AB59" s="320">
        <f>('Intenzity 0'!AC11+'Intenzity 0'!AC28+'Intenzity 0'!AC45+'Intenzity 0'!AC62+'Intenzity 0'!AC79)*'Úseky 0'!$AE$6/100000000</f>
        <v>0.10417961400000002</v>
      </c>
      <c r="AC59" s="320">
        <f>('Intenzity 0'!AD11+'Intenzity 0'!AD28+'Intenzity 0'!AD45+'Intenzity 0'!AD62+'Intenzity 0'!AD79)*'Úseky 0'!$AE$6/100000000</f>
        <v>0.10417961400000002</v>
      </c>
      <c r="AD59" s="320">
        <f>('Intenzity 0'!AE11+'Intenzity 0'!AE28+'Intenzity 0'!AE45+'Intenzity 0'!AE62+'Intenzity 0'!AE79)*'Úseky 0'!$AE$6/100000000</f>
        <v>0.10417961400000002</v>
      </c>
      <c r="AE59" s="320">
        <f>('Intenzity 0'!AF11+'Intenzity 0'!AF28+'Intenzity 0'!AF45+'Intenzity 0'!AF62+'Intenzity 0'!AF79)*'Úseky 0'!$AE$6/100000000</f>
        <v>0.10417961400000002</v>
      </c>
      <c r="AF59" s="320">
        <f>('Intenzity 0'!AG11+'Intenzity 0'!AG28+'Intenzity 0'!AG45+'Intenzity 0'!AG62+'Intenzity 0'!AG79)*'Úseky 0'!$AE$6/100000000</f>
        <v>0.10417961400000002</v>
      </c>
      <c r="AG59" s="320">
        <f>('Intenzity 0'!AH11+'Intenzity 0'!AH28+'Intenzity 0'!AH45+'Intenzity 0'!AH62+'Intenzity 0'!AH79)*'Úseky 0'!$AE$6/100000000</f>
        <v>0.10417961400000002</v>
      </c>
    </row>
    <row r="60" spans="1:33" x14ac:dyDescent="0.2">
      <c r="A60" s="254" t="s">
        <v>562</v>
      </c>
      <c r="B60" s="254" t="s">
        <v>537</v>
      </c>
      <c r="C60" s="390">
        <f t="shared" si="17"/>
        <v>0</v>
      </c>
      <c r="D60" s="320">
        <f>('Intenzity 0'!E12+'Intenzity 0'!E29+'Intenzity 0'!E46+'Intenzity 0'!E63+'Intenzity 0'!E80)*'Úseky 0'!$AE$7/100000000</f>
        <v>0</v>
      </c>
      <c r="E60" s="320">
        <f>('Intenzity 0'!F12+'Intenzity 0'!F29+'Intenzity 0'!F46+'Intenzity 0'!F63+'Intenzity 0'!F80)*'Úseky 0'!$AE$7/100000000</f>
        <v>0</v>
      </c>
      <c r="F60" s="320">
        <f>('Intenzity 0'!G12+'Intenzity 0'!G29+'Intenzity 0'!G46+'Intenzity 0'!G63+'Intenzity 0'!G80)*'Úseky 0'!$AE$7/100000000</f>
        <v>0</v>
      </c>
      <c r="G60" s="320">
        <f>('Intenzity 0'!H12+'Intenzity 0'!H29+'Intenzity 0'!H46+'Intenzity 0'!H63+'Intenzity 0'!H80)*'Úseky 0'!$AE$7/100000000</f>
        <v>0</v>
      </c>
      <c r="H60" s="320">
        <f>('Intenzity 0'!I12+'Intenzity 0'!I29+'Intenzity 0'!I46+'Intenzity 0'!I63+'Intenzity 0'!I80)*'Úseky 0'!$AE$7/100000000</f>
        <v>0</v>
      </c>
      <c r="I60" s="320">
        <f>('Intenzity 0'!J12+'Intenzity 0'!J29+'Intenzity 0'!J46+'Intenzity 0'!J63+'Intenzity 0'!J80)*'Úseky 0'!$AE$7/100000000</f>
        <v>0</v>
      </c>
      <c r="J60" s="320">
        <f>('Intenzity 0'!K12+'Intenzity 0'!K29+'Intenzity 0'!K46+'Intenzity 0'!K63+'Intenzity 0'!K80)*'Úseky 0'!$AE$7/100000000</f>
        <v>0</v>
      </c>
      <c r="K60" s="320">
        <f>('Intenzity 0'!L12+'Intenzity 0'!L29+'Intenzity 0'!L46+'Intenzity 0'!L63+'Intenzity 0'!L80)*'Úseky 0'!$AE$7/100000000</f>
        <v>0</v>
      </c>
      <c r="L60" s="320">
        <f>('Intenzity 0'!M12+'Intenzity 0'!M29+'Intenzity 0'!M46+'Intenzity 0'!M63+'Intenzity 0'!M80)*'Úseky 0'!$AE$7/100000000</f>
        <v>0</v>
      </c>
      <c r="M60" s="320">
        <f>('Intenzity 0'!N12+'Intenzity 0'!N29+'Intenzity 0'!N46+'Intenzity 0'!N63+'Intenzity 0'!N80)*'Úseky 0'!$AE$7/100000000</f>
        <v>0</v>
      </c>
      <c r="N60" s="320">
        <f>('Intenzity 0'!O12+'Intenzity 0'!O29+'Intenzity 0'!O46+'Intenzity 0'!O63+'Intenzity 0'!O80)*'Úseky 0'!$AE$7/100000000</f>
        <v>0</v>
      </c>
      <c r="O60" s="320">
        <f>('Intenzity 0'!P12+'Intenzity 0'!P29+'Intenzity 0'!P46+'Intenzity 0'!P63+'Intenzity 0'!P80)*'Úseky 0'!$AE$7/100000000</f>
        <v>0</v>
      </c>
      <c r="P60" s="320">
        <f>('Intenzity 0'!Q12+'Intenzity 0'!Q29+'Intenzity 0'!Q46+'Intenzity 0'!Q63+'Intenzity 0'!Q80)*'Úseky 0'!$AE$7/100000000</f>
        <v>0</v>
      </c>
      <c r="Q60" s="320">
        <f>('Intenzity 0'!R12+'Intenzity 0'!R29+'Intenzity 0'!R46+'Intenzity 0'!R63+'Intenzity 0'!R80)*'Úseky 0'!$AE$7/100000000</f>
        <v>0</v>
      </c>
      <c r="R60" s="320">
        <f>('Intenzity 0'!S12+'Intenzity 0'!S29+'Intenzity 0'!S46+'Intenzity 0'!S63+'Intenzity 0'!S80)*'Úseky 0'!$AE$7/100000000</f>
        <v>0</v>
      </c>
      <c r="S60" s="320">
        <f>('Intenzity 0'!T12+'Intenzity 0'!T29+'Intenzity 0'!T46+'Intenzity 0'!T63+'Intenzity 0'!T80)*'Úseky 0'!$AE$7/100000000</f>
        <v>0</v>
      </c>
      <c r="T60" s="320">
        <f>('Intenzity 0'!U12+'Intenzity 0'!U29+'Intenzity 0'!U46+'Intenzity 0'!U63+'Intenzity 0'!U80)*'Úseky 0'!$AE$7/100000000</f>
        <v>0</v>
      </c>
      <c r="U60" s="320">
        <f>('Intenzity 0'!V12+'Intenzity 0'!V29+'Intenzity 0'!V46+'Intenzity 0'!V63+'Intenzity 0'!V80)*'Úseky 0'!$AE$7/100000000</f>
        <v>0</v>
      </c>
      <c r="V60" s="320">
        <f>('Intenzity 0'!W12+'Intenzity 0'!W29+'Intenzity 0'!W46+'Intenzity 0'!W63+'Intenzity 0'!W80)*'Úseky 0'!$AE$7/100000000</f>
        <v>0</v>
      </c>
      <c r="W60" s="320">
        <f>('Intenzity 0'!X12+'Intenzity 0'!X29+'Intenzity 0'!X46+'Intenzity 0'!X63+'Intenzity 0'!X80)*'Úseky 0'!$AE$7/100000000</f>
        <v>0</v>
      </c>
      <c r="X60" s="320">
        <f>('Intenzity 0'!Y12+'Intenzity 0'!Y29+'Intenzity 0'!Y46+'Intenzity 0'!Y63+'Intenzity 0'!Y80)*'Úseky 0'!$AE$7/100000000</f>
        <v>0</v>
      </c>
      <c r="Y60" s="320">
        <f>('Intenzity 0'!Z12+'Intenzity 0'!Z29+'Intenzity 0'!Z46+'Intenzity 0'!Z63+'Intenzity 0'!Z80)*'Úseky 0'!$AE$7/100000000</f>
        <v>0</v>
      </c>
      <c r="Z60" s="320">
        <f>('Intenzity 0'!AA12+'Intenzity 0'!AA29+'Intenzity 0'!AA46+'Intenzity 0'!AA63+'Intenzity 0'!AA80)*'Úseky 0'!$AE$7/100000000</f>
        <v>0</v>
      </c>
      <c r="AA60" s="320">
        <f>('Intenzity 0'!AB12+'Intenzity 0'!AB29+'Intenzity 0'!AB46+'Intenzity 0'!AB63+'Intenzity 0'!AB80)*'Úseky 0'!$AE$7/100000000</f>
        <v>0</v>
      </c>
      <c r="AB60" s="320">
        <f>('Intenzity 0'!AC12+'Intenzity 0'!AC29+'Intenzity 0'!AC46+'Intenzity 0'!AC63+'Intenzity 0'!AC80)*'Úseky 0'!$AE$7/100000000</f>
        <v>0</v>
      </c>
      <c r="AC60" s="320">
        <f>('Intenzity 0'!AD12+'Intenzity 0'!AD29+'Intenzity 0'!AD46+'Intenzity 0'!AD63+'Intenzity 0'!AD80)*'Úseky 0'!$AE$7/100000000</f>
        <v>0</v>
      </c>
      <c r="AD60" s="320">
        <f>('Intenzity 0'!AE12+'Intenzity 0'!AE29+'Intenzity 0'!AE46+'Intenzity 0'!AE63+'Intenzity 0'!AE80)*'Úseky 0'!$AE$7/100000000</f>
        <v>0</v>
      </c>
      <c r="AE60" s="320">
        <f>('Intenzity 0'!AF12+'Intenzity 0'!AF29+'Intenzity 0'!AF46+'Intenzity 0'!AF63+'Intenzity 0'!AF80)*'Úseky 0'!$AE$7/100000000</f>
        <v>0</v>
      </c>
      <c r="AF60" s="320">
        <f>('Intenzity 0'!AG12+'Intenzity 0'!AG29+'Intenzity 0'!AG46+'Intenzity 0'!AG63+'Intenzity 0'!AG80)*'Úseky 0'!$AE$7/100000000</f>
        <v>0</v>
      </c>
      <c r="AG60" s="320">
        <f>('Intenzity 0'!AH12+'Intenzity 0'!AH29+'Intenzity 0'!AH46+'Intenzity 0'!AH63+'Intenzity 0'!AH80)*'Úseky 0'!$AE$7/100000000</f>
        <v>0</v>
      </c>
    </row>
    <row r="61" spans="1:33" x14ac:dyDescent="0.2">
      <c r="A61" s="269" t="s">
        <v>562</v>
      </c>
      <c r="B61" s="269" t="s">
        <v>536</v>
      </c>
      <c r="C61" s="390">
        <f t="shared" si="17"/>
        <v>0</v>
      </c>
      <c r="D61" s="320">
        <f>('Intenzity 0'!E13+'Intenzity 0'!E30+'Intenzity 0'!E47+'Intenzity 0'!E64+'Intenzity 0'!E81)*'Úseky 0'!$AE$8/100000000</f>
        <v>0</v>
      </c>
      <c r="E61" s="320">
        <f>('Intenzity 0'!F13+'Intenzity 0'!F30+'Intenzity 0'!F47+'Intenzity 0'!F64+'Intenzity 0'!F81)*'Úseky 0'!$AE$8/100000000</f>
        <v>0</v>
      </c>
      <c r="F61" s="320">
        <f>('Intenzity 0'!G13+'Intenzity 0'!G30+'Intenzity 0'!G47+'Intenzity 0'!G64+'Intenzity 0'!G81)*'Úseky 0'!$AE$8/100000000</f>
        <v>0</v>
      </c>
      <c r="G61" s="320">
        <f>('Intenzity 0'!H13+'Intenzity 0'!H30+'Intenzity 0'!H47+'Intenzity 0'!H64+'Intenzity 0'!H81)*'Úseky 0'!$AE$8/100000000</f>
        <v>0</v>
      </c>
      <c r="H61" s="320">
        <f>('Intenzity 0'!I13+'Intenzity 0'!I30+'Intenzity 0'!I47+'Intenzity 0'!I64+'Intenzity 0'!I81)*'Úseky 0'!$AE$8/100000000</f>
        <v>0</v>
      </c>
      <c r="I61" s="320">
        <f>('Intenzity 0'!J13+'Intenzity 0'!J30+'Intenzity 0'!J47+'Intenzity 0'!J64+'Intenzity 0'!J81)*'Úseky 0'!$AE$8/100000000</f>
        <v>0</v>
      </c>
      <c r="J61" s="320">
        <f>('Intenzity 0'!K13+'Intenzity 0'!K30+'Intenzity 0'!K47+'Intenzity 0'!K64+'Intenzity 0'!K81)*'Úseky 0'!$AE$8/100000000</f>
        <v>0</v>
      </c>
      <c r="K61" s="320">
        <f>('Intenzity 0'!L13+'Intenzity 0'!L30+'Intenzity 0'!L47+'Intenzity 0'!L64+'Intenzity 0'!L81)*'Úseky 0'!$AE$8/100000000</f>
        <v>0</v>
      </c>
      <c r="L61" s="320">
        <f>('Intenzity 0'!M13+'Intenzity 0'!M30+'Intenzity 0'!M47+'Intenzity 0'!M64+'Intenzity 0'!M81)*'Úseky 0'!$AE$8/100000000</f>
        <v>0</v>
      </c>
      <c r="M61" s="320">
        <f>('Intenzity 0'!N13+'Intenzity 0'!N30+'Intenzity 0'!N47+'Intenzity 0'!N64+'Intenzity 0'!N81)*'Úseky 0'!$AE$8/100000000</f>
        <v>0</v>
      </c>
      <c r="N61" s="320">
        <f>('Intenzity 0'!O13+'Intenzity 0'!O30+'Intenzity 0'!O47+'Intenzity 0'!O64+'Intenzity 0'!O81)*'Úseky 0'!$AE$8/100000000</f>
        <v>0</v>
      </c>
      <c r="O61" s="320">
        <f>('Intenzity 0'!P13+'Intenzity 0'!P30+'Intenzity 0'!P47+'Intenzity 0'!P64+'Intenzity 0'!P81)*'Úseky 0'!$AE$8/100000000</f>
        <v>0</v>
      </c>
      <c r="P61" s="320">
        <f>('Intenzity 0'!Q13+'Intenzity 0'!Q30+'Intenzity 0'!Q47+'Intenzity 0'!Q64+'Intenzity 0'!Q81)*'Úseky 0'!$AE$8/100000000</f>
        <v>0</v>
      </c>
      <c r="Q61" s="320">
        <f>('Intenzity 0'!R13+'Intenzity 0'!R30+'Intenzity 0'!R47+'Intenzity 0'!R64+'Intenzity 0'!R81)*'Úseky 0'!$AE$8/100000000</f>
        <v>0</v>
      </c>
      <c r="R61" s="320">
        <f>('Intenzity 0'!S13+'Intenzity 0'!S30+'Intenzity 0'!S47+'Intenzity 0'!S64+'Intenzity 0'!S81)*'Úseky 0'!$AE$8/100000000</f>
        <v>0</v>
      </c>
      <c r="S61" s="320">
        <f>('Intenzity 0'!T13+'Intenzity 0'!T30+'Intenzity 0'!T47+'Intenzity 0'!T64+'Intenzity 0'!T81)*'Úseky 0'!$AE$8/100000000</f>
        <v>0</v>
      </c>
      <c r="T61" s="320">
        <f>('Intenzity 0'!U13+'Intenzity 0'!U30+'Intenzity 0'!U47+'Intenzity 0'!U64+'Intenzity 0'!U81)*'Úseky 0'!$AE$8/100000000</f>
        <v>0</v>
      </c>
      <c r="U61" s="320">
        <f>('Intenzity 0'!V13+'Intenzity 0'!V30+'Intenzity 0'!V47+'Intenzity 0'!V64+'Intenzity 0'!V81)*'Úseky 0'!$AE$8/100000000</f>
        <v>0</v>
      </c>
      <c r="V61" s="320">
        <f>('Intenzity 0'!W13+'Intenzity 0'!W30+'Intenzity 0'!W47+'Intenzity 0'!W64+'Intenzity 0'!W81)*'Úseky 0'!$AE$8/100000000</f>
        <v>0</v>
      </c>
      <c r="W61" s="320">
        <f>('Intenzity 0'!X13+'Intenzity 0'!X30+'Intenzity 0'!X47+'Intenzity 0'!X64+'Intenzity 0'!X81)*'Úseky 0'!$AE$8/100000000</f>
        <v>0</v>
      </c>
      <c r="X61" s="320">
        <f>('Intenzity 0'!Y13+'Intenzity 0'!Y30+'Intenzity 0'!Y47+'Intenzity 0'!Y64+'Intenzity 0'!Y81)*'Úseky 0'!$AE$8/100000000</f>
        <v>0</v>
      </c>
      <c r="Y61" s="320">
        <f>('Intenzity 0'!Z13+'Intenzity 0'!Z30+'Intenzity 0'!Z47+'Intenzity 0'!Z64+'Intenzity 0'!Z81)*'Úseky 0'!$AE$8/100000000</f>
        <v>0</v>
      </c>
      <c r="Z61" s="320">
        <f>('Intenzity 0'!AA13+'Intenzity 0'!AA30+'Intenzity 0'!AA47+'Intenzity 0'!AA64+'Intenzity 0'!AA81)*'Úseky 0'!$AE$8/100000000</f>
        <v>0</v>
      </c>
      <c r="AA61" s="320">
        <f>('Intenzity 0'!AB13+'Intenzity 0'!AB30+'Intenzity 0'!AB47+'Intenzity 0'!AB64+'Intenzity 0'!AB81)*'Úseky 0'!$AE$8/100000000</f>
        <v>0</v>
      </c>
      <c r="AB61" s="320">
        <f>('Intenzity 0'!AC13+'Intenzity 0'!AC30+'Intenzity 0'!AC47+'Intenzity 0'!AC64+'Intenzity 0'!AC81)*'Úseky 0'!$AE$8/100000000</f>
        <v>0</v>
      </c>
      <c r="AC61" s="320">
        <f>('Intenzity 0'!AD13+'Intenzity 0'!AD30+'Intenzity 0'!AD47+'Intenzity 0'!AD64+'Intenzity 0'!AD81)*'Úseky 0'!$AE$8/100000000</f>
        <v>0</v>
      </c>
      <c r="AD61" s="320">
        <f>('Intenzity 0'!AE13+'Intenzity 0'!AE30+'Intenzity 0'!AE47+'Intenzity 0'!AE64+'Intenzity 0'!AE81)*'Úseky 0'!$AE$8/100000000</f>
        <v>0</v>
      </c>
      <c r="AE61" s="320">
        <f>('Intenzity 0'!AF13+'Intenzity 0'!AF30+'Intenzity 0'!AF47+'Intenzity 0'!AF64+'Intenzity 0'!AF81)*'Úseky 0'!$AE$8/100000000</f>
        <v>0</v>
      </c>
      <c r="AF61" s="320">
        <f>('Intenzity 0'!AG13+'Intenzity 0'!AG30+'Intenzity 0'!AG47+'Intenzity 0'!AG64+'Intenzity 0'!AG81)*'Úseky 0'!$AE$8/100000000</f>
        <v>0</v>
      </c>
      <c r="AG61" s="320">
        <f>('Intenzity 0'!AH13+'Intenzity 0'!AH30+'Intenzity 0'!AH47+'Intenzity 0'!AH64+'Intenzity 0'!AH81)*'Úseky 0'!$AE$8/100000000</f>
        <v>0</v>
      </c>
    </row>
    <row r="62" spans="1:33" x14ac:dyDescent="0.2">
      <c r="B62" s="319" t="s">
        <v>527</v>
      </c>
      <c r="C62" s="390">
        <f t="shared" si="17"/>
        <v>5.3098608600000032</v>
      </c>
      <c r="D62" s="320">
        <f t="shared" ref="D62:AG62" si="18">SUM(D58:D61)</f>
        <v>0.17699536200000004</v>
      </c>
      <c r="E62" s="320">
        <f t="shared" si="18"/>
        <v>0.17699536200000004</v>
      </c>
      <c r="F62" s="320">
        <f t="shared" si="18"/>
        <v>0.17699536200000004</v>
      </c>
      <c r="G62" s="320">
        <f t="shared" si="18"/>
        <v>0.17699536200000004</v>
      </c>
      <c r="H62" s="320">
        <f t="shared" si="18"/>
        <v>0.17699536200000004</v>
      </c>
      <c r="I62" s="320">
        <f t="shared" si="18"/>
        <v>0.17699536200000004</v>
      </c>
      <c r="J62" s="320">
        <f t="shared" si="18"/>
        <v>0.17699536200000004</v>
      </c>
      <c r="K62" s="320">
        <f t="shared" si="18"/>
        <v>0.17699536200000004</v>
      </c>
      <c r="L62" s="320">
        <f t="shared" si="18"/>
        <v>0.17699536200000004</v>
      </c>
      <c r="M62" s="320">
        <f t="shared" si="18"/>
        <v>0.17699536200000004</v>
      </c>
      <c r="N62" s="320">
        <f t="shared" si="18"/>
        <v>0.17699536200000004</v>
      </c>
      <c r="O62" s="320">
        <f t="shared" si="18"/>
        <v>0.17699536200000004</v>
      </c>
      <c r="P62" s="320">
        <f t="shared" si="18"/>
        <v>0.17699536200000004</v>
      </c>
      <c r="Q62" s="320">
        <f t="shared" si="18"/>
        <v>0.17699536200000004</v>
      </c>
      <c r="R62" s="320">
        <f t="shared" si="18"/>
        <v>0.17699536200000004</v>
      </c>
      <c r="S62" s="320">
        <f t="shared" si="18"/>
        <v>0.17699536200000004</v>
      </c>
      <c r="T62" s="320">
        <f t="shared" si="18"/>
        <v>0.17699536200000004</v>
      </c>
      <c r="U62" s="320">
        <f t="shared" si="18"/>
        <v>0.17699536200000004</v>
      </c>
      <c r="V62" s="320">
        <f t="shared" si="18"/>
        <v>0.17699536200000004</v>
      </c>
      <c r="W62" s="320">
        <f t="shared" si="18"/>
        <v>0.17699536200000004</v>
      </c>
      <c r="X62" s="320">
        <f t="shared" si="18"/>
        <v>0.17699536200000004</v>
      </c>
      <c r="Y62" s="320">
        <f t="shared" si="18"/>
        <v>0.17699536200000004</v>
      </c>
      <c r="Z62" s="320">
        <f t="shared" si="18"/>
        <v>0.17699536200000004</v>
      </c>
      <c r="AA62" s="320">
        <f t="shared" si="18"/>
        <v>0.17699536200000004</v>
      </c>
      <c r="AB62" s="320">
        <f t="shared" si="18"/>
        <v>0.17699536200000004</v>
      </c>
      <c r="AC62" s="320">
        <f t="shared" si="18"/>
        <v>0.17699536200000004</v>
      </c>
      <c r="AD62" s="320">
        <f t="shared" si="18"/>
        <v>0.17699536200000004</v>
      </c>
      <c r="AE62" s="320">
        <f t="shared" si="18"/>
        <v>0.17699536200000004</v>
      </c>
      <c r="AF62" s="320">
        <f t="shared" si="18"/>
        <v>0.17699536200000004</v>
      </c>
      <c r="AG62" s="320">
        <f t="shared" si="18"/>
        <v>0.17699536200000004</v>
      </c>
    </row>
    <row r="63" spans="1:33" x14ac:dyDescent="0.2">
      <c r="B63" s="319"/>
      <c r="C63" s="390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</row>
    <row r="64" spans="1:33" x14ac:dyDescent="0.2">
      <c r="B64" s="319" t="s">
        <v>531</v>
      </c>
      <c r="C64" s="390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</row>
    <row r="65" spans="1:33" x14ac:dyDescent="0.2">
      <c r="A65" s="254" t="s">
        <v>534</v>
      </c>
      <c r="B65" s="254" t="s">
        <v>535</v>
      </c>
      <c r="C65" s="390">
        <f t="shared" ref="C65:C69" si="19">SUM(D65:AG65)</f>
        <v>0</v>
      </c>
      <c r="D65" s="320">
        <f>('Intenzity 1'!E10+'Intenzity 1'!E27+'Intenzity 1'!E44+'Intenzity 1'!E61+'Intenzity 1'!E78)*'Úseky 1'!$AE$5/100000000</f>
        <v>0</v>
      </c>
      <c r="E65" s="320">
        <f>('Intenzity 1'!F10+'Intenzity 1'!F27+'Intenzity 1'!F44+'Intenzity 1'!F61+'Intenzity 1'!F78)*'Úseky 1'!$AE$5/100000000</f>
        <v>0</v>
      </c>
      <c r="F65" s="320">
        <f>('Intenzity 1'!G10+'Intenzity 1'!G27+'Intenzity 1'!G44+'Intenzity 1'!G61+'Intenzity 1'!G78)*'Úseky 1'!$AE$5/100000000</f>
        <v>0</v>
      </c>
      <c r="G65" s="320">
        <f>('Intenzity 1'!H10+'Intenzity 1'!H27+'Intenzity 1'!H44+'Intenzity 1'!H61+'Intenzity 1'!H78)*'Úseky 1'!$AE$5/100000000</f>
        <v>0</v>
      </c>
      <c r="H65" s="320">
        <f>('Intenzity 1'!I10+'Intenzity 1'!I27+'Intenzity 1'!I44+'Intenzity 1'!I61+'Intenzity 1'!I78)*'Úseky 1'!$AE$5/100000000</f>
        <v>0</v>
      </c>
      <c r="I65" s="320">
        <f>('Intenzity 1'!J10+'Intenzity 1'!J27+'Intenzity 1'!J44+'Intenzity 1'!J61+'Intenzity 1'!J78)*'Úseky 1'!$AE$5/100000000</f>
        <v>0</v>
      </c>
      <c r="J65" s="320">
        <f>('Intenzity 1'!K10+'Intenzity 1'!K27+'Intenzity 1'!K44+'Intenzity 1'!K61+'Intenzity 1'!K78)*'Úseky 1'!$AE$5/100000000</f>
        <v>0</v>
      </c>
      <c r="K65" s="320">
        <f>('Intenzity 1'!L10+'Intenzity 1'!L27+'Intenzity 1'!L44+'Intenzity 1'!L61+'Intenzity 1'!L78)*'Úseky 1'!$AE$5/100000000</f>
        <v>0</v>
      </c>
      <c r="L65" s="320">
        <f>('Intenzity 1'!M10+'Intenzity 1'!M27+'Intenzity 1'!M44+'Intenzity 1'!M61+'Intenzity 1'!M78)*'Úseky 1'!$AE$5/100000000</f>
        <v>0</v>
      </c>
      <c r="M65" s="320">
        <f>('Intenzity 1'!N10+'Intenzity 1'!N27+'Intenzity 1'!N44+'Intenzity 1'!N61+'Intenzity 1'!N78)*'Úseky 1'!$AE$5/100000000</f>
        <v>0</v>
      </c>
      <c r="N65" s="320">
        <f>('Intenzity 1'!O10+'Intenzity 1'!O27+'Intenzity 1'!O44+'Intenzity 1'!O61+'Intenzity 1'!O78)*'Úseky 1'!$AE$5/100000000</f>
        <v>0</v>
      </c>
      <c r="O65" s="320">
        <f>('Intenzity 1'!P10+'Intenzity 1'!P27+'Intenzity 1'!P44+'Intenzity 1'!P61+'Intenzity 1'!P78)*'Úseky 1'!$AE$5/100000000</f>
        <v>0</v>
      </c>
      <c r="P65" s="320">
        <f>('Intenzity 1'!Q10+'Intenzity 1'!Q27+'Intenzity 1'!Q44+'Intenzity 1'!Q61+'Intenzity 1'!Q78)*'Úseky 1'!$AE$5/100000000</f>
        <v>0</v>
      </c>
      <c r="Q65" s="320">
        <f>('Intenzity 1'!R10+'Intenzity 1'!R27+'Intenzity 1'!R44+'Intenzity 1'!R61+'Intenzity 1'!R78)*'Úseky 1'!$AE$5/100000000</f>
        <v>0</v>
      </c>
      <c r="R65" s="320">
        <f>('Intenzity 1'!S10+'Intenzity 1'!S27+'Intenzity 1'!S44+'Intenzity 1'!S61+'Intenzity 1'!S78)*'Úseky 1'!$AE$5/100000000</f>
        <v>0</v>
      </c>
      <c r="S65" s="320">
        <f>('Intenzity 1'!T10+'Intenzity 1'!T27+'Intenzity 1'!T44+'Intenzity 1'!T61+'Intenzity 1'!T78)*'Úseky 1'!$AE$5/100000000</f>
        <v>0</v>
      </c>
      <c r="T65" s="320">
        <f>('Intenzity 1'!U10+'Intenzity 1'!U27+'Intenzity 1'!U44+'Intenzity 1'!U61+'Intenzity 1'!U78)*'Úseky 1'!$AE$5/100000000</f>
        <v>0</v>
      </c>
      <c r="U65" s="320">
        <f>('Intenzity 1'!V10+'Intenzity 1'!V27+'Intenzity 1'!V44+'Intenzity 1'!V61+'Intenzity 1'!V78)*'Úseky 1'!$AE$5/100000000</f>
        <v>0</v>
      </c>
      <c r="V65" s="320">
        <f>('Intenzity 1'!W10+'Intenzity 1'!W27+'Intenzity 1'!W44+'Intenzity 1'!W61+'Intenzity 1'!W78)*'Úseky 1'!$AE$5/100000000</f>
        <v>0</v>
      </c>
      <c r="W65" s="320">
        <f>('Intenzity 1'!X10+'Intenzity 1'!X27+'Intenzity 1'!X44+'Intenzity 1'!X61+'Intenzity 1'!X78)*'Úseky 1'!$AE$5/100000000</f>
        <v>0</v>
      </c>
      <c r="X65" s="320">
        <f>('Intenzity 1'!Y10+'Intenzity 1'!Y27+'Intenzity 1'!Y44+'Intenzity 1'!Y61+'Intenzity 1'!Y78)*'Úseky 1'!$AE$5/100000000</f>
        <v>0</v>
      </c>
      <c r="Y65" s="320">
        <f>('Intenzity 1'!Z10+'Intenzity 1'!Z27+'Intenzity 1'!Z44+'Intenzity 1'!Z61+'Intenzity 1'!Z78)*'Úseky 1'!$AE$5/100000000</f>
        <v>0</v>
      </c>
      <c r="Z65" s="320">
        <f>('Intenzity 1'!AA10+'Intenzity 1'!AA27+'Intenzity 1'!AA44+'Intenzity 1'!AA61+'Intenzity 1'!AA78)*'Úseky 1'!$AE$5/100000000</f>
        <v>0</v>
      </c>
      <c r="AA65" s="320">
        <f>('Intenzity 1'!AB10+'Intenzity 1'!AB27+'Intenzity 1'!AB44+'Intenzity 1'!AB61+'Intenzity 1'!AB78)*'Úseky 1'!$AE$5/100000000</f>
        <v>0</v>
      </c>
      <c r="AB65" s="320">
        <f>('Intenzity 1'!AC10+'Intenzity 1'!AC27+'Intenzity 1'!AC44+'Intenzity 1'!AC61+'Intenzity 1'!AC78)*'Úseky 1'!$AE$5/100000000</f>
        <v>0</v>
      </c>
      <c r="AC65" s="320">
        <f>('Intenzity 1'!AD10+'Intenzity 1'!AD27+'Intenzity 1'!AD44+'Intenzity 1'!AD61+'Intenzity 1'!AD78)*'Úseky 1'!$AE$5/100000000</f>
        <v>0</v>
      </c>
      <c r="AD65" s="320">
        <f>('Intenzity 1'!AE10+'Intenzity 1'!AE27+'Intenzity 1'!AE44+'Intenzity 1'!AE61+'Intenzity 1'!AE78)*'Úseky 1'!$AE$5/100000000</f>
        <v>0</v>
      </c>
      <c r="AE65" s="320">
        <f>('Intenzity 1'!AF10+'Intenzity 1'!AF27+'Intenzity 1'!AF44+'Intenzity 1'!AF61+'Intenzity 1'!AF78)*'Úseky 1'!$AE$5/100000000</f>
        <v>0</v>
      </c>
      <c r="AF65" s="320">
        <f>('Intenzity 1'!AG10+'Intenzity 1'!AG27+'Intenzity 1'!AG44+'Intenzity 1'!AG61+'Intenzity 1'!AG78)*'Úseky 1'!$AE$5/100000000</f>
        <v>0</v>
      </c>
      <c r="AG65" s="320">
        <f>('Intenzity 1'!AH10+'Intenzity 1'!AH27+'Intenzity 1'!AH44+'Intenzity 1'!AH61+'Intenzity 1'!AH78)*'Úseky 1'!$AE$5/100000000</f>
        <v>0</v>
      </c>
    </row>
    <row r="66" spans="1:33" x14ac:dyDescent="0.2">
      <c r="A66" s="254" t="s">
        <v>534</v>
      </c>
      <c r="B66" s="254" t="s">
        <v>538</v>
      </c>
      <c r="C66" s="390">
        <f t="shared" si="19"/>
        <v>0</v>
      </c>
      <c r="D66" s="320">
        <f>('Intenzity 1'!E11+'Intenzity 1'!E28+'Intenzity 1'!E45+'Intenzity 1'!E62+'Intenzity 1'!E79)*'Úseky 1'!$AE$6/100000000</f>
        <v>0</v>
      </c>
      <c r="E66" s="320">
        <f>('Intenzity 1'!F11+'Intenzity 1'!F28+'Intenzity 1'!F45+'Intenzity 1'!F62+'Intenzity 1'!F79)*'Úseky 1'!$AE$6/100000000</f>
        <v>0</v>
      </c>
      <c r="F66" s="320">
        <f>('Intenzity 1'!G11+'Intenzity 1'!G28+'Intenzity 1'!G45+'Intenzity 1'!G62+'Intenzity 1'!G79)*'Úseky 1'!$AE$6/100000000</f>
        <v>0</v>
      </c>
      <c r="G66" s="320">
        <f>('Intenzity 1'!H11+'Intenzity 1'!H28+'Intenzity 1'!H45+'Intenzity 1'!H62+'Intenzity 1'!H79)*'Úseky 1'!$AE$6/100000000</f>
        <v>0</v>
      </c>
      <c r="H66" s="320">
        <f>('Intenzity 1'!I11+'Intenzity 1'!I28+'Intenzity 1'!I45+'Intenzity 1'!I62+'Intenzity 1'!I79)*'Úseky 1'!$AE$6/100000000</f>
        <v>0</v>
      </c>
      <c r="I66" s="320">
        <f>('Intenzity 1'!J11+'Intenzity 1'!J28+'Intenzity 1'!J45+'Intenzity 1'!J62+'Intenzity 1'!J79)*'Úseky 1'!$AE$6/100000000</f>
        <v>0</v>
      </c>
      <c r="J66" s="320">
        <f>('Intenzity 1'!K11+'Intenzity 1'!K28+'Intenzity 1'!K45+'Intenzity 1'!K62+'Intenzity 1'!K79)*'Úseky 1'!$AE$6/100000000</f>
        <v>0</v>
      </c>
      <c r="K66" s="320">
        <f>('Intenzity 1'!L11+'Intenzity 1'!L28+'Intenzity 1'!L45+'Intenzity 1'!L62+'Intenzity 1'!L79)*'Úseky 1'!$AE$6/100000000</f>
        <v>0</v>
      </c>
      <c r="L66" s="320">
        <f>('Intenzity 1'!M11+'Intenzity 1'!M28+'Intenzity 1'!M45+'Intenzity 1'!M62+'Intenzity 1'!M79)*'Úseky 1'!$AE$6/100000000</f>
        <v>0</v>
      </c>
      <c r="M66" s="320">
        <f>('Intenzity 1'!N11+'Intenzity 1'!N28+'Intenzity 1'!N45+'Intenzity 1'!N62+'Intenzity 1'!N79)*'Úseky 1'!$AE$6/100000000</f>
        <v>0</v>
      </c>
      <c r="N66" s="320">
        <f>('Intenzity 1'!O11+'Intenzity 1'!O28+'Intenzity 1'!O45+'Intenzity 1'!O62+'Intenzity 1'!O79)*'Úseky 1'!$AE$6/100000000</f>
        <v>0</v>
      </c>
      <c r="O66" s="320">
        <f>('Intenzity 1'!P11+'Intenzity 1'!P28+'Intenzity 1'!P45+'Intenzity 1'!P62+'Intenzity 1'!P79)*'Úseky 1'!$AE$6/100000000</f>
        <v>0</v>
      </c>
      <c r="P66" s="320">
        <f>('Intenzity 1'!Q11+'Intenzity 1'!Q28+'Intenzity 1'!Q45+'Intenzity 1'!Q62+'Intenzity 1'!Q79)*'Úseky 1'!$AE$6/100000000</f>
        <v>0</v>
      </c>
      <c r="Q66" s="320">
        <f>('Intenzity 1'!R11+'Intenzity 1'!R28+'Intenzity 1'!R45+'Intenzity 1'!R62+'Intenzity 1'!R79)*'Úseky 1'!$AE$6/100000000</f>
        <v>0</v>
      </c>
      <c r="R66" s="320">
        <f>('Intenzity 1'!S11+'Intenzity 1'!S28+'Intenzity 1'!S45+'Intenzity 1'!S62+'Intenzity 1'!S79)*'Úseky 1'!$AE$6/100000000</f>
        <v>0</v>
      </c>
      <c r="S66" s="320">
        <f>('Intenzity 1'!T11+'Intenzity 1'!T28+'Intenzity 1'!T45+'Intenzity 1'!T62+'Intenzity 1'!T79)*'Úseky 1'!$AE$6/100000000</f>
        <v>0</v>
      </c>
      <c r="T66" s="320">
        <f>('Intenzity 1'!U11+'Intenzity 1'!U28+'Intenzity 1'!U45+'Intenzity 1'!U62+'Intenzity 1'!U79)*'Úseky 1'!$AE$6/100000000</f>
        <v>0</v>
      </c>
      <c r="U66" s="320">
        <f>('Intenzity 1'!V11+'Intenzity 1'!V28+'Intenzity 1'!V45+'Intenzity 1'!V62+'Intenzity 1'!V79)*'Úseky 1'!$AE$6/100000000</f>
        <v>0</v>
      </c>
      <c r="V66" s="320">
        <f>('Intenzity 1'!W11+'Intenzity 1'!W28+'Intenzity 1'!W45+'Intenzity 1'!W62+'Intenzity 1'!W79)*'Úseky 1'!$AE$6/100000000</f>
        <v>0</v>
      </c>
      <c r="W66" s="320">
        <f>('Intenzity 1'!X11+'Intenzity 1'!X28+'Intenzity 1'!X45+'Intenzity 1'!X62+'Intenzity 1'!X79)*'Úseky 1'!$AE$6/100000000</f>
        <v>0</v>
      </c>
      <c r="X66" s="320">
        <f>('Intenzity 1'!Y11+'Intenzity 1'!Y28+'Intenzity 1'!Y45+'Intenzity 1'!Y62+'Intenzity 1'!Y79)*'Úseky 1'!$AE$6/100000000</f>
        <v>0</v>
      </c>
      <c r="Y66" s="320">
        <f>('Intenzity 1'!Z11+'Intenzity 1'!Z28+'Intenzity 1'!Z45+'Intenzity 1'!Z62+'Intenzity 1'!Z79)*'Úseky 1'!$AE$6/100000000</f>
        <v>0</v>
      </c>
      <c r="Z66" s="320">
        <f>('Intenzity 1'!AA11+'Intenzity 1'!AA28+'Intenzity 1'!AA45+'Intenzity 1'!AA62+'Intenzity 1'!AA79)*'Úseky 1'!$AE$6/100000000</f>
        <v>0</v>
      </c>
      <c r="AA66" s="320">
        <f>('Intenzity 1'!AB11+'Intenzity 1'!AB28+'Intenzity 1'!AB45+'Intenzity 1'!AB62+'Intenzity 1'!AB79)*'Úseky 1'!$AE$6/100000000</f>
        <v>0</v>
      </c>
      <c r="AB66" s="320">
        <f>('Intenzity 1'!AC11+'Intenzity 1'!AC28+'Intenzity 1'!AC45+'Intenzity 1'!AC62+'Intenzity 1'!AC79)*'Úseky 1'!$AE$6/100000000</f>
        <v>0</v>
      </c>
      <c r="AC66" s="320">
        <f>('Intenzity 1'!AD11+'Intenzity 1'!AD28+'Intenzity 1'!AD45+'Intenzity 1'!AD62+'Intenzity 1'!AD79)*'Úseky 1'!$AE$6/100000000</f>
        <v>0</v>
      </c>
      <c r="AD66" s="320">
        <f>('Intenzity 1'!AE11+'Intenzity 1'!AE28+'Intenzity 1'!AE45+'Intenzity 1'!AE62+'Intenzity 1'!AE79)*'Úseky 1'!$AE$6/100000000</f>
        <v>0</v>
      </c>
      <c r="AE66" s="320">
        <f>('Intenzity 1'!AF11+'Intenzity 1'!AF28+'Intenzity 1'!AF45+'Intenzity 1'!AF62+'Intenzity 1'!AF79)*'Úseky 1'!$AE$6/100000000</f>
        <v>0</v>
      </c>
      <c r="AF66" s="320">
        <f>('Intenzity 1'!AG11+'Intenzity 1'!AG28+'Intenzity 1'!AG45+'Intenzity 1'!AG62+'Intenzity 1'!AG79)*'Úseky 1'!$AE$6/100000000</f>
        <v>0</v>
      </c>
      <c r="AG66" s="320">
        <f>('Intenzity 1'!AH11+'Intenzity 1'!AH28+'Intenzity 1'!AH45+'Intenzity 1'!AH62+'Intenzity 1'!AH79)*'Úseky 1'!$AE$6/100000000</f>
        <v>0</v>
      </c>
    </row>
    <row r="67" spans="1:33" x14ac:dyDescent="0.2">
      <c r="A67" s="254" t="s">
        <v>562</v>
      </c>
      <c r="B67" s="254" t="s">
        <v>537</v>
      </c>
      <c r="C67" s="390">
        <f t="shared" si="19"/>
        <v>0</v>
      </c>
      <c r="D67" s="320">
        <f>('Intenzity 1'!E12+'Intenzity 1'!E29+'Intenzity 1'!E46+'Intenzity 1'!E63+'Intenzity 1'!E80)*'Úseky 1'!$AE$7/100000000</f>
        <v>0</v>
      </c>
      <c r="E67" s="320">
        <f>('Intenzity 1'!F12+'Intenzity 1'!F29+'Intenzity 1'!F46+'Intenzity 1'!F63+'Intenzity 1'!F80)*'Úseky 1'!$AE$7/100000000</f>
        <v>0</v>
      </c>
      <c r="F67" s="320">
        <f>('Intenzity 1'!G12+'Intenzity 1'!G29+'Intenzity 1'!G46+'Intenzity 1'!G63+'Intenzity 1'!G80)*'Úseky 1'!$AE$7/100000000</f>
        <v>0</v>
      </c>
      <c r="G67" s="320">
        <f>('Intenzity 1'!H12+'Intenzity 1'!H29+'Intenzity 1'!H46+'Intenzity 1'!H63+'Intenzity 1'!H80)*'Úseky 1'!$AE$7/100000000</f>
        <v>0</v>
      </c>
      <c r="H67" s="320">
        <f>('Intenzity 1'!I12+'Intenzity 1'!I29+'Intenzity 1'!I46+'Intenzity 1'!I63+'Intenzity 1'!I80)*'Úseky 1'!$AE$7/100000000</f>
        <v>0</v>
      </c>
      <c r="I67" s="320">
        <f>('Intenzity 1'!J12+'Intenzity 1'!J29+'Intenzity 1'!J46+'Intenzity 1'!J63+'Intenzity 1'!J80)*'Úseky 1'!$AE$7/100000000</f>
        <v>0</v>
      </c>
      <c r="J67" s="320">
        <f>('Intenzity 1'!K12+'Intenzity 1'!K29+'Intenzity 1'!K46+'Intenzity 1'!K63+'Intenzity 1'!K80)*'Úseky 1'!$AE$7/100000000</f>
        <v>0</v>
      </c>
      <c r="K67" s="320">
        <f>('Intenzity 1'!L12+'Intenzity 1'!L29+'Intenzity 1'!L46+'Intenzity 1'!L63+'Intenzity 1'!L80)*'Úseky 1'!$AE$7/100000000</f>
        <v>0</v>
      </c>
      <c r="L67" s="320">
        <f>('Intenzity 1'!M12+'Intenzity 1'!M29+'Intenzity 1'!M46+'Intenzity 1'!M63+'Intenzity 1'!M80)*'Úseky 1'!$AE$7/100000000</f>
        <v>0</v>
      </c>
      <c r="M67" s="320">
        <f>('Intenzity 1'!N12+'Intenzity 1'!N29+'Intenzity 1'!N46+'Intenzity 1'!N63+'Intenzity 1'!N80)*'Úseky 1'!$AE$7/100000000</f>
        <v>0</v>
      </c>
      <c r="N67" s="320">
        <f>('Intenzity 1'!O12+'Intenzity 1'!O29+'Intenzity 1'!O46+'Intenzity 1'!O63+'Intenzity 1'!O80)*'Úseky 1'!$AE$7/100000000</f>
        <v>0</v>
      </c>
      <c r="O67" s="320">
        <f>('Intenzity 1'!P12+'Intenzity 1'!P29+'Intenzity 1'!P46+'Intenzity 1'!P63+'Intenzity 1'!P80)*'Úseky 1'!$AE$7/100000000</f>
        <v>0</v>
      </c>
      <c r="P67" s="320">
        <f>('Intenzity 1'!Q12+'Intenzity 1'!Q29+'Intenzity 1'!Q46+'Intenzity 1'!Q63+'Intenzity 1'!Q80)*'Úseky 1'!$AE$7/100000000</f>
        <v>0</v>
      </c>
      <c r="Q67" s="320">
        <f>('Intenzity 1'!R12+'Intenzity 1'!R29+'Intenzity 1'!R46+'Intenzity 1'!R63+'Intenzity 1'!R80)*'Úseky 1'!$AE$7/100000000</f>
        <v>0</v>
      </c>
      <c r="R67" s="320">
        <f>('Intenzity 1'!S12+'Intenzity 1'!S29+'Intenzity 1'!S46+'Intenzity 1'!S63+'Intenzity 1'!S80)*'Úseky 1'!$AE$7/100000000</f>
        <v>0</v>
      </c>
      <c r="S67" s="320">
        <f>('Intenzity 1'!T12+'Intenzity 1'!T29+'Intenzity 1'!T46+'Intenzity 1'!T63+'Intenzity 1'!T80)*'Úseky 1'!$AE$7/100000000</f>
        <v>0</v>
      </c>
      <c r="T67" s="320">
        <f>('Intenzity 1'!U12+'Intenzity 1'!U29+'Intenzity 1'!U46+'Intenzity 1'!U63+'Intenzity 1'!U80)*'Úseky 1'!$AE$7/100000000</f>
        <v>0</v>
      </c>
      <c r="U67" s="320">
        <f>('Intenzity 1'!V12+'Intenzity 1'!V29+'Intenzity 1'!V46+'Intenzity 1'!V63+'Intenzity 1'!V80)*'Úseky 1'!$AE$7/100000000</f>
        <v>0</v>
      </c>
      <c r="V67" s="320">
        <f>('Intenzity 1'!W12+'Intenzity 1'!W29+'Intenzity 1'!W46+'Intenzity 1'!W63+'Intenzity 1'!W80)*'Úseky 1'!$AE$7/100000000</f>
        <v>0</v>
      </c>
      <c r="W67" s="320">
        <f>('Intenzity 1'!X12+'Intenzity 1'!X29+'Intenzity 1'!X46+'Intenzity 1'!X63+'Intenzity 1'!X80)*'Úseky 1'!$AE$7/100000000</f>
        <v>0</v>
      </c>
      <c r="X67" s="320">
        <f>('Intenzity 1'!Y12+'Intenzity 1'!Y29+'Intenzity 1'!Y46+'Intenzity 1'!Y63+'Intenzity 1'!Y80)*'Úseky 1'!$AE$7/100000000</f>
        <v>0</v>
      </c>
      <c r="Y67" s="320">
        <f>('Intenzity 1'!Z12+'Intenzity 1'!Z29+'Intenzity 1'!Z46+'Intenzity 1'!Z63+'Intenzity 1'!Z80)*'Úseky 1'!$AE$7/100000000</f>
        <v>0</v>
      </c>
      <c r="Z67" s="320">
        <f>('Intenzity 1'!AA12+'Intenzity 1'!AA29+'Intenzity 1'!AA46+'Intenzity 1'!AA63+'Intenzity 1'!AA80)*'Úseky 1'!$AE$7/100000000</f>
        <v>0</v>
      </c>
      <c r="AA67" s="320">
        <f>('Intenzity 1'!AB12+'Intenzity 1'!AB29+'Intenzity 1'!AB46+'Intenzity 1'!AB63+'Intenzity 1'!AB80)*'Úseky 1'!$AE$7/100000000</f>
        <v>0</v>
      </c>
      <c r="AB67" s="320">
        <f>('Intenzity 1'!AC12+'Intenzity 1'!AC29+'Intenzity 1'!AC46+'Intenzity 1'!AC63+'Intenzity 1'!AC80)*'Úseky 1'!$AE$7/100000000</f>
        <v>0</v>
      </c>
      <c r="AC67" s="320">
        <f>('Intenzity 1'!AD12+'Intenzity 1'!AD29+'Intenzity 1'!AD46+'Intenzity 1'!AD63+'Intenzity 1'!AD80)*'Úseky 1'!$AE$7/100000000</f>
        <v>0</v>
      </c>
      <c r="AD67" s="320">
        <f>('Intenzity 1'!AE12+'Intenzity 1'!AE29+'Intenzity 1'!AE46+'Intenzity 1'!AE63+'Intenzity 1'!AE80)*'Úseky 1'!$AE$7/100000000</f>
        <v>0</v>
      </c>
      <c r="AE67" s="320">
        <f>('Intenzity 1'!AF12+'Intenzity 1'!AF29+'Intenzity 1'!AF46+'Intenzity 1'!AF63+'Intenzity 1'!AF80)*'Úseky 1'!$AE$7/100000000</f>
        <v>0</v>
      </c>
      <c r="AF67" s="320">
        <f>('Intenzity 1'!AG12+'Intenzity 1'!AG29+'Intenzity 1'!AG46+'Intenzity 1'!AG63+'Intenzity 1'!AG80)*'Úseky 1'!$AE$7/100000000</f>
        <v>0</v>
      </c>
      <c r="AG67" s="320">
        <f>('Intenzity 1'!AH12+'Intenzity 1'!AH29+'Intenzity 1'!AH46+'Intenzity 1'!AH63+'Intenzity 1'!AH80)*'Úseky 1'!$AE$7/100000000</f>
        <v>0</v>
      </c>
    </row>
    <row r="68" spans="1:33" x14ac:dyDescent="0.2">
      <c r="A68" s="269" t="s">
        <v>562</v>
      </c>
      <c r="B68" s="269" t="s">
        <v>536</v>
      </c>
      <c r="C68" s="390">
        <f t="shared" si="19"/>
        <v>0</v>
      </c>
      <c r="D68" s="320">
        <f>('Intenzity 1'!E13+'Intenzity 1'!E30+'Intenzity 1'!E47+'Intenzity 1'!E64+'Intenzity 1'!E81)*'Úseky 1'!$AE$8/100000000</f>
        <v>0</v>
      </c>
      <c r="E68" s="320">
        <f>('Intenzity 1'!F13+'Intenzity 1'!F30+'Intenzity 1'!F47+'Intenzity 1'!F64+'Intenzity 1'!F81)*'Úseky 1'!$AE$8/100000000</f>
        <v>0</v>
      </c>
      <c r="F68" s="320">
        <f>('Intenzity 1'!G13+'Intenzity 1'!G30+'Intenzity 1'!G47+'Intenzity 1'!G64+'Intenzity 1'!G81)*'Úseky 1'!$AE$8/100000000</f>
        <v>0</v>
      </c>
      <c r="G68" s="320">
        <f>('Intenzity 1'!H13+'Intenzity 1'!H30+'Intenzity 1'!H47+'Intenzity 1'!H64+'Intenzity 1'!H81)*'Úseky 1'!$AE$8/100000000</f>
        <v>0</v>
      </c>
      <c r="H68" s="320">
        <f>('Intenzity 1'!I13+'Intenzity 1'!I30+'Intenzity 1'!I47+'Intenzity 1'!I64+'Intenzity 1'!I81)*'Úseky 1'!$AE$8/100000000</f>
        <v>0</v>
      </c>
      <c r="I68" s="320">
        <f>('Intenzity 1'!J13+'Intenzity 1'!J30+'Intenzity 1'!J47+'Intenzity 1'!J64+'Intenzity 1'!J81)*'Úseky 1'!$AE$8/100000000</f>
        <v>0</v>
      </c>
      <c r="J68" s="320">
        <f>('Intenzity 1'!K13+'Intenzity 1'!K30+'Intenzity 1'!K47+'Intenzity 1'!K64+'Intenzity 1'!K81)*'Úseky 1'!$AE$8/100000000</f>
        <v>0</v>
      </c>
      <c r="K68" s="320">
        <f>('Intenzity 1'!L13+'Intenzity 1'!L30+'Intenzity 1'!L47+'Intenzity 1'!L64+'Intenzity 1'!L81)*'Úseky 1'!$AE$8/100000000</f>
        <v>0</v>
      </c>
      <c r="L68" s="320">
        <f>('Intenzity 1'!M13+'Intenzity 1'!M30+'Intenzity 1'!M47+'Intenzity 1'!M64+'Intenzity 1'!M81)*'Úseky 1'!$AE$8/100000000</f>
        <v>0</v>
      </c>
      <c r="M68" s="320">
        <f>('Intenzity 1'!N13+'Intenzity 1'!N30+'Intenzity 1'!N47+'Intenzity 1'!N64+'Intenzity 1'!N81)*'Úseky 1'!$AE$8/100000000</f>
        <v>0</v>
      </c>
      <c r="N68" s="320">
        <f>('Intenzity 1'!O13+'Intenzity 1'!O30+'Intenzity 1'!O47+'Intenzity 1'!O64+'Intenzity 1'!O81)*'Úseky 1'!$AE$8/100000000</f>
        <v>0</v>
      </c>
      <c r="O68" s="320">
        <f>('Intenzity 1'!P13+'Intenzity 1'!P30+'Intenzity 1'!P47+'Intenzity 1'!P64+'Intenzity 1'!P81)*'Úseky 1'!$AE$8/100000000</f>
        <v>0</v>
      </c>
      <c r="P68" s="320">
        <f>('Intenzity 1'!Q13+'Intenzity 1'!Q30+'Intenzity 1'!Q47+'Intenzity 1'!Q64+'Intenzity 1'!Q81)*'Úseky 1'!$AE$8/100000000</f>
        <v>0</v>
      </c>
      <c r="Q68" s="320">
        <f>('Intenzity 1'!R13+'Intenzity 1'!R30+'Intenzity 1'!R47+'Intenzity 1'!R64+'Intenzity 1'!R81)*'Úseky 1'!$AE$8/100000000</f>
        <v>0</v>
      </c>
      <c r="R68" s="320">
        <f>('Intenzity 1'!S13+'Intenzity 1'!S30+'Intenzity 1'!S47+'Intenzity 1'!S64+'Intenzity 1'!S81)*'Úseky 1'!$AE$8/100000000</f>
        <v>0</v>
      </c>
      <c r="S68" s="320">
        <f>('Intenzity 1'!T13+'Intenzity 1'!T30+'Intenzity 1'!T47+'Intenzity 1'!T64+'Intenzity 1'!T81)*'Úseky 1'!$AE$8/100000000</f>
        <v>0</v>
      </c>
      <c r="T68" s="320">
        <f>('Intenzity 1'!U13+'Intenzity 1'!U30+'Intenzity 1'!U47+'Intenzity 1'!U64+'Intenzity 1'!U81)*'Úseky 1'!$AE$8/100000000</f>
        <v>0</v>
      </c>
      <c r="U68" s="320">
        <f>('Intenzity 1'!V13+'Intenzity 1'!V30+'Intenzity 1'!V47+'Intenzity 1'!V64+'Intenzity 1'!V81)*'Úseky 1'!$AE$8/100000000</f>
        <v>0</v>
      </c>
      <c r="V68" s="320">
        <f>('Intenzity 1'!W13+'Intenzity 1'!W30+'Intenzity 1'!W47+'Intenzity 1'!W64+'Intenzity 1'!W81)*'Úseky 1'!$AE$8/100000000</f>
        <v>0</v>
      </c>
      <c r="W68" s="320">
        <f>('Intenzity 1'!X13+'Intenzity 1'!X30+'Intenzity 1'!X47+'Intenzity 1'!X64+'Intenzity 1'!X81)*'Úseky 1'!$AE$8/100000000</f>
        <v>0</v>
      </c>
      <c r="X68" s="320">
        <f>('Intenzity 1'!Y13+'Intenzity 1'!Y30+'Intenzity 1'!Y47+'Intenzity 1'!Y64+'Intenzity 1'!Y81)*'Úseky 1'!$AE$8/100000000</f>
        <v>0</v>
      </c>
      <c r="Y68" s="320">
        <f>('Intenzity 1'!Z13+'Intenzity 1'!Z30+'Intenzity 1'!Z47+'Intenzity 1'!Z64+'Intenzity 1'!Z81)*'Úseky 1'!$AE$8/100000000</f>
        <v>0</v>
      </c>
      <c r="Z68" s="320">
        <f>('Intenzity 1'!AA13+'Intenzity 1'!AA30+'Intenzity 1'!AA47+'Intenzity 1'!AA64+'Intenzity 1'!AA81)*'Úseky 1'!$AE$8/100000000</f>
        <v>0</v>
      </c>
      <c r="AA68" s="320">
        <f>('Intenzity 1'!AB13+'Intenzity 1'!AB30+'Intenzity 1'!AB47+'Intenzity 1'!AB64+'Intenzity 1'!AB81)*'Úseky 1'!$AE$8/100000000</f>
        <v>0</v>
      </c>
      <c r="AB68" s="320">
        <f>('Intenzity 1'!AC13+'Intenzity 1'!AC30+'Intenzity 1'!AC47+'Intenzity 1'!AC64+'Intenzity 1'!AC81)*'Úseky 1'!$AE$8/100000000</f>
        <v>0</v>
      </c>
      <c r="AC68" s="320">
        <f>('Intenzity 1'!AD13+'Intenzity 1'!AD30+'Intenzity 1'!AD47+'Intenzity 1'!AD64+'Intenzity 1'!AD81)*'Úseky 1'!$AE$8/100000000</f>
        <v>0</v>
      </c>
      <c r="AD68" s="320">
        <f>('Intenzity 1'!AE13+'Intenzity 1'!AE30+'Intenzity 1'!AE47+'Intenzity 1'!AE64+'Intenzity 1'!AE81)*'Úseky 1'!$AE$8/100000000</f>
        <v>0</v>
      </c>
      <c r="AE68" s="320">
        <f>('Intenzity 1'!AF13+'Intenzity 1'!AF30+'Intenzity 1'!AF47+'Intenzity 1'!AF64+'Intenzity 1'!AF81)*'Úseky 1'!$AE$8/100000000</f>
        <v>0</v>
      </c>
      <c r="AF68" s="320">
        <f>('Intenzity 1'!AG13+'Intenzity 1'!AG30+'Intenzity 1'!AG47+'Intenzity 1'!AG64+'Intenzity 1'!AG81)*'Úseky 1'!$AE$8/100000000</f>
        <v>0</v>
      </c>
      <c r="AG68" s="320">
        <f>('Intenzity 1'!AH13+'Intenzity 1'!AH30+'Intenzity 1'!AH47+'Intenzity 1'!AH64+'Intenzity 1'!AH81)*'Úseky 1'!$AE$8/100000000</f>
        <v>0</v>
      </c>
    </row>
    <row r="69" spans="1:33" x14ac:dyDescent="0.2">
      <c r="B69" s="319" t="s">
        <v>527</v>
      </c>
      <c r="C69" s="390">
        <f t="shared" si="19"/>
        <v>0</v>
      </c>
      <c r="D69" s="320">
        <f t="shared" ref="D69:AG69" si="20">SUM(D65:D68)</f>
        <v>0</v>
      </c>
      <c r="E69" s="320">
        <f t="shared" si="20"/>
        <v>0</v>
      </c>
      <c r="F69" s="320">
        <f t="shared" si="20"/>
        <v>0</v>
      </c>
      <c r="G69" s="320">
        <f t="shared" si="20"/>
        <v>0</v>
      </c>
      <c r="H69" s="320">
        <f t="shared" si="20"/>
        <v>0</v>
      </c>
      <c r="I69" s="320">
        <f t="shared" si="20"/>
        <v>0</v>
      </c>
      <c r="J69" s="320">
        <f t="shared" si="20"/>
        <v>0</v>
      </c>
      <c r="K69" s="320">
        <f t="shared" si="20"/>
        <v>0</v>
      </c>
      <c r="L69" s="320">
        <f t="shared" si="20"/>
        <v>0</v>
      </c>
      <c r="M69" s="320">
        <f t="shared" si="20"/>
        <v>0</v>
      </c>
      <c r="N69" s="320">
        <f t="shared" si="20"/>
        <v>0</v>
      </c>
      <c r="O69" s="320">
        <f t="shared" si="20"/>
        <v>0</v>
      </c>
      <c r="P69" s="320">
        <f t="shared" si="20"/>
        <v>0</v>
      </c>
      <c r="Q69" s="320">
        <f t="shared" si="20"/>
        <v>0</v>
      </c>
      <c r="R69" s="320">
        <f t="shared" si="20"/>
        <v>0</v>
      </c>
      <c r="S69" s="320">
        <f t="shared" si="20"/>
        <v>0</v>
      </c>
      <c r="T69" s="320">
        <f t="shared" si="20"/>
        <v>0</v>
      </c>
      <c r="U69" s="320">
        <f t="shared" si="20"/>
        <v>0</v>
      </c>
      <c r="V69" s="320">
        <f t="shared" si="20"/>
        <v>0</v>
      </c>
      <c r="W69" s="320">
        <f t="shared" si="20"/>
        <v>0</v>
      </c>
      <c r="X69" s="320">
        <f t="shared" si="20"/>
        <v>0</v>
      </c>
      <c r="Y69" s="320">
        <f t="shared" si="20"/>
        <v>0</v>
      </c>
      <c r="Z69" s="320">
        <f t="shared" si="20"/>
        <v>0</v>
      </c>
      <c r="AA69" s="320">
        <f t="shared" si="20"/>
        <v>0</v>
      </c>
      <c r="AB69" s="320">
        <f t="shared" si="20"/>
        <v>0</v>
      </c>
      <c r="AC69" s="320">
        <f t="shared" si="20"/>
        <v>0</v>
      </c>
      <c r="AD69" s="320">
        <f t="shared" si="20"/>
        <v>0</v>
      </c>
      <c r="AE69" s="320">
        <f t="shared" si="20"/>
        <v>0</v>
      </c>
      <c r="AF69" s="320">
        <f t="shared" si="20"/>
        <v>0</v>
      </c>
      <c r="AG69" s="320">
        <f t="shared" si="20"/>
        <v>0</v>
      </c>
    </row>
  </sheetData>
  <pageMargins left="0.15312500000000001" right="0.21145833333333333" top="1" bottom="1" header="0.5" footer="0.5"/>
  <pageSetup paperSize="9" scale="75" orientation="landscape" r:id="rId1"/>
  <headerFooter alignWithMargins="0">
    <oddHeader>&amp;LPríloha 7: Štandardné tabuľky - Cesty
&amp;"Arial,Tučné"&amp;12 09 Náklady na nehodovosť</oddHeader>
    <oddFooter>Strana &amp;P z &amp;N</oddFooter>
  </headerFooter>
  <ignoredErrors>
    <ignoredError sqref="D8 D17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51"/>
  <sheetViews>
    <sheetView topLeftCell="A22" zoomScaleNormal="100" workbookViewId="0">
      <selection activeCell="D11" sqref="D11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8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403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401</v>
      </c>
      <c r="C5" s="55">
        <f>SUM(D5:AG5)</f>
        <v>112.59698411999989</v>
      </c>
      <c r="D5" s="236">
        <f>('09 Spotreba PHM'!D5*Parametre!$C$170*Parametre!$C$177/1000)+('09 Spotreba PHM'!D6*Parametre!$C$171*Parametre!$C$178/1000)+('09 Spotreba PHM'!D7*Parametre!$C$171*Parametre!$C$179/1000)+('09 Spotreba PHM'!D8*Parametre!$C$171*Parametre!$C$180/1000)+('09 Spotreba PHM'!D9*Parametre!$C$171*Parametre!$C$181/1000)+('09 Spotreba PHM'!D10*Parametre!$C$171*Parametre!$C$182/1000)</f>
        <v>3.7532328039999983</v>
      </c>
      <c r="E5" s="236">
        <f>('09 Spotreba PHM'!E5*Parametre!$C$170*Parametre!$C$177/1000)+('09 Spotreba PHM'!E6*Parametre!$C$171*Parametre!$C$178/1000)+('09 Spotreba PHM'!E7*Parametre!$C$171*Parametre!$C$179/1000)+('09 Spotreba PHM'!E8*Parametre!$C$171*Parametre!$C$180/1000)+('09 Spotreba PHM'!E9*Parametre!$C$171*Parametre!$C$181/1000)+('09 Spotreba PHM'!E10*Parametre!$C$171*Parametre!$C$182/1000)</f>
        <v>3.7532328039999983</v>
      </c>
      <c r="F5" s="236">
        <f>('09 Spotreba PHM'!F5*Parametre!$C$170*Parametre!$C$177/1000)+('09 Spotreba PHM'!F6*Parametre!$C$171*Parametre!$C$178/1000)+('09 Spotreba PHM'!F7*Parametre!$C$171*Parametre!$C$179/1000)+('09 Spotreba PHM'!F8*Parametre!$C$171*Parametre!$C$180/1000)+('09 Spotreba PHM'!F9*Parametre!$C$171*Parametre!$C$181/1000)+('09 Spotreba PHM'!F10*Parametre!$C$171*Parametre!$C$182/1000)</f>
        <v>3.7532328039999983</v>
      </c>
      <c r="G5" s="236">
        <f>('09 Spotreba PHM'!G5*Parametre!$C$170*Parametre!$C$177/1000)+('09 Spotreba PHM'!G6*Parametre!$C$171*Parametre!$C$178/1000)+('09 Spotreba PHM'!G7*Parametre!$C$171*Parametre!$C$179/1000)+('09 Spotreba PHM'!G8*Parametre!$C$171*Parametre!$C$180/1000)+('09 Spotreba PHM'!G9*Parametre!$C$171*Parametre!$C$181/1000)+('09 Spotreba PHM'!G10*Parametre!$C$171*Parametre!$C$182/1000)</f>
        <v>3.7532328039999983</v>
      </c>
      <c r="H5" s="236">
        <f>('09 Spotreba PHM'!H5*Parametre!$C$170*Parametre!$C$177/1000)+('09 Spotreba PHM'!H6*Parametre!$C$171*Parametre!$C$178/1000)+('09 Spotreba PHM'!H7*Parametre!$C$171*Parametre!$C$179/1000)+('09 Spotreba PHM'!H8*Parametre!$C$171*Parametre!$C$180/1000)+('09 Spotreba PHM'!H9*Parametre!$C$171*Parametre!$C$181/1000)+('09 Spotreba PHM'!H10*Parametre!$C$171*Parametre!$C$182/1000)</f>
        <v>3.7532328039999983</v>
      </c>
      <c r="I5" s="236">
        <f>('09 Spotreba PHM'!I5*Parametre!$C$170*Parametre!$C$177/1000)+('09 Spotreba PHM'!I6*Parametre!$C$171*Parametre!$C$178/1000)+('09 Spotreba PHM'!I7*Parametre!$C$171*Parametre!$C$179/1000)+('09 Spotreba PHM'!I8*Parametre!$C$171*Parametre!$C$180/1000)+('09 Spotreba PHM'!I9*Parametre!$C$171*Parametre!$C$181/1000)+('09 Spotreba PHM'!I10*Parametre!$C$171*Parametre!$C$182/1000)</f>
        <v>3.7532328039999983</v>
      </c>
      <c r="J5" s="236">
        <f>('09 Spotreba PHM'!J5*Parametre!$C$170*Parametre!$C$177/1000)+('09 Spotreba PHM'!J6*Parametre!$C$171*Parametre!$C$178/1000)+('09 Spotreba PHM'!J7*Parametre!$C$171*Parametre!$C$179/1000)+('09 Spotreba PHM'!J8*Parametre!$C$171*Parametre!$C$180/1000)+('09 Spotreba PHM'!J9*Parametre!$C$171*Parametre!$C$181/1000)+('09 Spotreba PHM'!J10*Parametre!$C$171*Parametre!$C$182/1000)</f>
        <v>3.7532328039999983</v>
      </c>
      <c r="K5" s="236">
        <f>('09 Spotreba PHM'!K5*Parametre!$C$170*Parametre!$C$177/1000)+('09 Spotreba PHM'!K6*Parametre!$C$171*Parametre!$C$178/1000)+('09 Spotreba PHM'!K7*Parametre!$C$171*Parametre!$C$179/1000)+('09 Spotreba PHM'!K8*Parametre!$C$171*Parametre!$C$180/1000)+('09 Spotreba PHM'!K9*Parametre!$C$171*Parametre!$C$181/1000)+('09 Spotreba PHM'!K10*Parametre!$C$171*Parametre!$C$182/1000)</f>
        <v>3.7532328039999983</v>
      </c>
      <c r="L5" s="236">
        <f>('09 Spotreba PHM'!L5*Parametre!$C$170*Parametre!$C$177/1000)+('09 Spotreba PHM'!L6*Parametre!$C$171*Parametre!$C$178/1000)+('09 Spotreba PHM'!L7*Parametre!$C$171*Parametre!$C$179/1000)+('09 Spotreba PHM'!L8*Parametre!$C$171*Parametre!$C$180/1000)+('09 Spotreba PHM'!L9*Parametre!$C$171*Parametre!$C$181/1000)+('09 Spotreba PHM'!L10*Parametre!$C$171*Parametre!$C$182/1000)</f>
        <v>3.7532328039999983</v>
      </c>
      <c r="M5" s="236">
        <f>('09 Spotreba PHM'!M5*Parametre!$C$170*Parametre!$C$177/1000)+('09 Spotreba PHM'!M6*Parametre!$C$171*Parametre!$C$178/1000)+('09 Spotreba PHM'!M7*Parametre!$C$171*Parametre!$C$179/1000)+('09 Spotreba PHM'!M8*Parametre!$C$171*Parametre!$C$180/1000)+('09 Spotreba PHM'!M9*Parametre!$C$171*Parametre!$C$181/1000)+('09 Spotreba PHM'!M10*Parametre!$C$171*Parametre!$C$182/1000)</f>
        <v>3.7532328039999983</v>
      </c>
      <c r="N5" s="236">
        <f>('09 Spotreba PHM'!N5*Parametre!$C$170*Parametre!$C$177/1000)+('09 Spotreba PHM'!N6*Parametre!$C$171*Parametre!$C$178/1000)+('09 Spotreba PHM'!N7*Parametre!$C$171*Parametre!$C$179/1000)+('09 Spotreba PHM'!N8*Parametre!$C$171*Parametre!$C$180/1000)+('09 Spotreba PHM'!N9*Parametre!$C$171*Parametre!$C$181/1000)+('09 Spotreba PHM'!N10*Parametre!$C$171*Parametre!$C$182/1000)</f>
        <v>3.7532328039999983</v>
      </c>
      <c r="O5" s="236">
        <f>('09 Spotreba PHM'!O5*Parametre!$C$170*Parametre!$C$177/1000)+('09 Spotreba PHM'!O6*Parametre!$C$171*Parametre!$C$178/1000)+('09 Spotreba PHM'!O7*Parametre!$C$171*Parametre!$C$179/1000)+('09 Spotreba PHM'!O8*Parametre!$C$171*Parametre!$C$180/1000)+('09 Spotreba PHM'!O9*Parametre!$C$171*Parametre!$C$181/1000)+('09 Spotreba PHM'!O10*Parametre!$C$171*Parametre!$C$182/1000)</f>
        <v>3.7532328039999983</v>
      </c>
      <c r="P5" s="236">
        <f>('09 Spotreba PHM'!P5*Parametre!$C$170*Parametre!$C$177/1000)+('09 Spotreba PHM'!P6*Parametre!$C$171*Parametre!$C$178/1000)+('09 Spotreba PHM'!P7*Parametre!$C$171*Parametre!$C$179/1000)+('09 Spotreba PHM'!P8*Parametre!$C$171*Parametre!$C$180/1000)+('09 Spotreba PHM'!P9*Parametre!$C$171*Parametre!$C$181/1000)+('09 Spotreba PHM'!P10*Parametre!$C$171*Parametre!$C$182/1000)</f>
        <v>3.7532328039999983</v>
      </c>
      <c r="Q5" s="236">
        <f>('09 Spotreba PHM'!Q5*Parametre!$C$170*Parametre!$C$177/1000)+('09 Spotreba PHM'!Q6*Parametre!$C$171*Parametre!$C$178/1000)+('09 Spotreba PHM'!Q7*Parametre!$C$171*Parametre!$C$179/1000)+('09 Spotreba PHM'!Q8*Parametre!$C$171*Parametre!$C$180/1000)+('09 Spotreba PHM'!Q9*Parametre!$C$171*Parametre!$C$181/1000)+('09 Spotreba PHM'!Q10*Parametre!$C$171*Parametre!$C$182/1000)</f>
        <v>3.7532328039999983</v>
      </c>
      <c r="R5" s="236">
        <f>('09 Spotreba PHM'!R5*Parametre!$C$170*Parametre!$C$177/1000)+('09 Spotreba PHM'!R6*Parametre!$C$171*Parametre!$C$178/1000)+('09 Spotreba PHM'!R7*Parametre!$C$171*Parametre!$C$179/1000)+('09 Spotreba PHM'!R8*Parametre!$C$171*Parametre!$C$180/1000)+('09 Spotreba PHM'!R9*Parametre!$C$171*Parametre!$C$181/1000)+('09 Spotreba PHM'!R10*Parametre!$C$171*Parametre!$C$182/1000)</f>
        <v>3.7532328039999983</v>
      </c>
      <c r="S5" s="236">
        <f>('09 Spotreba PHM'!S5*Parametre!$C$170*Parametre!$C$177/1000)+('09 Spotreba PHM'!S6*Parametre!$C$171*Parametre!$C$178/1000)+('09 Spotreba PHM'!S7*Parametre!$C$171*Parametre!$C$179/1000)+('09 Spotreba PHM'!S8*Parametre!$C$171*Parametre!$C$180/1000)+('09 Spotreba PHM'!S9*Parametre!$C$171*Parametre!$C$181/1000)+('09 Spotreba PHM'!S10*Parametre!$C$171*Parametre!$C$182/1000)</f>
        <v>3.7532328039999983</v>
      </c>
      <c r="T5" s="236">
        <f>('09 Spotreba PHM'!T5*Parametre!$C$170*Parametre!$C$177/1000)+('09 Spotreba PHM'!T6*Parametre!$C$171*Parametre!$C$178/1000)+('09 Spotreba PHM'!T7*Parametre!$C$171*Parametre!$C$179/1000)+('09 Spotreba PHM'!T8*Parametre!$C$171*Parametre!$C$180/1000)+('09 Spotreba PHM'!T9*Parametre!$C$171*Parametre!$C$181/1000)+('09 Spotreba PHM'!T10*Parametre!$C$171*Parametre!$C$182/1000)</f>
        <v>3.7532328039999983</v>
      </c>
      <c r="U5" s="236">
        <f>('09 Spotreba PHM'!U5*Parametre!$C$170*Parametre!$C$177/1000)+('09 Spotreba PHM'!U6*Parametre!$C$171*Parametre!$C$178/1000)+('09 Spotreba PHM'!U7*Parametre!$C$171*Parametre!$C$179/1000)+('09 Spotreba PHM'!U8*Parametre!$C$171*Parametre!$C$180/1000)+('09 Spotreba PHM'!U9*Parametre!$C$171*Parametre!$C$181/1000)+('09 Spotreba PHM'!U10*Parametre!$C$171*Parametre!$C$182/1000)</f>
        <v>3.7532328039999983</v>
      </c>
      <c r="V5" s="236">
        <f>('09 Spotreba PHM'!V5*Parametre!$C$170*Parametre!$C$177/1000)+('09 Spotreba PHM'!V6*Parametre!$C$171*Parametre!$C$178/1000)+('09 Spotreba PHM'!V7*Parametre!$C$171*Parametre!$C$179/1000)+('09 Spotreba PHM'!V8*Parametre!$C$171*Parametre!$C$180/1000)+('09 Spotreba PHM'!V9*Parametre!$C$171*Parametre!$C$181/1000)+('09 Spotreba PHM'!V10*Parametre!$C$171*Parametre!$C$182/1000)</f>
        <v>3.7532328039999983</v>
      </c>
      <c r="W5" s="236">
        <f>('09 Spotreba PHM'!W5*Parametre!$C$170*Parametre!$C$177/1000)+('09 Spotreba PHM'!W6*Parametre!$C$171*Parametre!$C$178/1000)+('09 Spotreba PHM'!W7*Parametre!$C$171*Parametre!$C$179/1000)+('09 Spotreba PHM'!W8*Parametre!$C$171*Parametre!$C$180/1000)+('09 Spotreba PHM'!W9*Parametre!$C$171*Parametre!$C$181/1000)+('09 Spotreba PHM'!W10*Parametre!$C$171*Parametre!$C$182/1000)</f>
        <v>3.7532328039999983</v>
      </c>
      <c r="X5" s="236">
        <f>('09 Spotreba PHM'!X5*Parametre!$C$170*Parametre!$C$177/1000)+('09 Spotreba PHM'!X6*Parametre!$C$171*Parametre!$C$178/1000)+('09 Spotreba PHM'!X7*Parametre!$C$171*Parametre!$C$179/1000)+('09 Spotreba PHM'!X8*Parametre!$C$171*Parametre!$C$180/1000)+('09 Spotreba PHM'!X9*Parametre!$C$171*Parametre!$C$181/1000)+('09 Spotreba PHM'!X10*Parametre!$C$171*Parametre!$C$182/1000)</f>
        <v>3.7532328039999983</v>
      </c>
      <c r="Y5" s="236">
        <f>('09 Spotreba PHM'!Y5*Parametre!$C$170*Parametre!$C$177/1000)+('09 Spotreba PHM'!Y6*Parametre!$C$171*Parametre!$C$178/1000)+('09 Spotreba PHM'!Y7*Parametre!$C$171*Parametre!$C$179/1000)+('09 Spotreba PHM'!Y8*Parametre!$C$171*Parametre!$C$180/1000)+('09 Spotreba PHM'!Y9*Parametre!$C$171*Parametre!$C$181/1000)+('09 Spotreba PHM'!Y10*Parametre!$C$171*Parametre!$C$182/1000)</f>
        <v>3.7532328039999983</v>
      </c>
      <c r="Z5" s="236">
        <f>('09 Spotreba PHM'!Z5*Parametre!$C$170*Parametre!$C$177/1000)+('09 Spotreba PHM'!Z6*Parametre!$C$171*Parametre!$C$178/1000)+('09 Spotreba PHM'!Z7*Parametre!$C$171*Parametre!$C$179/1000)+('09 Spotreba PHM'!Z8*Parametre!$C$171*Parametre!$C$180/1000)+('09 Spotreba PHM'!Z9*Parametre!$C$171*Parametre!$C$181/1000)+('09 Spotreba PHM'!Z10*Parametre!$C$171*Parametre!$C$182/1000)</f>
        <v>3.7532328039999983</v>
      </c>
      <c r="AA5" s="236">
        <f>('09 Spotreba PHM'!AA5*Parametre!$C$170*Parametre!$C$177/1000)+('09 Spotreba PHM'!AA6*Parametre!$C$171*Parametre!$C$178/1000)+('09 Spotreba PHM'!AA7*Parametre!$C$171*Parametre!$C$179/1000)+('09 Spotreba PHM'!AA8*Parametre!$C$171*Parametre!$C$180/1000)+('09 Spotreba PHM'!AA9*Parametre!$C$171*Parametre!$C$181/1000)+('09 Spotreba PHM'!AA10*Parametre!$C$171*Parametre!$C$182/1000)</f>
        <v>3.7532328039999983</v>
      </c>
      <c r="AB5" s="236">
        <f>('09 Spotreba PHM'!AB5*Parametre!$C$170*Parametre!$C$177/1000)+('09 Spotreba PHM'!AB6*Parametre!$C$171*Parametre!$C$178/1000)+('09 Spotreba PHM'!AB7*Parametre!$C$171*Parametre!$C$179/1000)+('09 Spotreba PHM'!AB8*Parametre!$C$171*Parametre!$C$180/1000)+('09 Spotreba PHM'!AB9*Parametre!$C$171*Parametre!$C$181/1000)+('09 Spotreba PHM'!AB10*Parametre!$C$171*Parametre!$C$182/1000)</f>
        <v>3.7532328039999983</v>
      </c>
      <c r="AC5" s="236">
        <f>('09 Spotreba PHM'!AC5*Parametre!$C$170*Parametre!$C$177/1000)+('09 Spotreba PHM'!AC6*Parametre!$C$171*Parametre!$C$178/1000)+('09 Spotreba PHM'!AC7*Parametre!$C$171*Parametre!$C$179/1000)+('09 Spotreba PHM'!AC8*Parametre!$C$171*Parametre!$C$180/1000)+('09 Spotreba PHM'!AC9*Parametre!$C$171*Parametre!$C$181/1000)+('09 Spotreba PHM'!AC10*Parametre!$C$171*Parametre!$C$182/1000)</f>
        <v>3.7532328039999983</v>
      </c>
      <c r="AD5" s="236">
        <f>('09 Spotreba PHM'!AD5*Parametre!$C$170*Parametre!$C$177/1000)+('09 Spotreba PHM'!AD6*Parametre!$C$171*Parametre!$C$178/1000)+('09 Spotreba PHM'!AD7*Parametre!$C$171*Parametre!$C$179/1000)+('09 Spotreba PHM'!AD8*Parametre!$C$171*Parametre!$C$180/1000)+('09 Spotreba PHM'!AD9*Parametre!$C$171*Parametre!$C$181/1000)+('09 Spotreba PHM'!AD10*Parametre!$C$171*Parametre!$C$182/1000)</f>
        <v>3.7532328039999983</v>
      </c>
      <c r="AE5" s="236">
        <f>('09 Spotreba PHM'!AE5*Parametre!$C$170*Parametre!$C$177/1000)+('09 Spotreba PHM'!AE6*Parametre!$C$171*Parametre!$C$178/1000)+('09 Spotreba PHM'!AE7*Parametre!$C$171*Parametre!$C$179/1000)+('09 Spotreba PHM'!AE8*Parametre!$C$171*Parametre!$C$180/1000)+('09 Spotreba PHM'!AE9*Parametre!$C$171*Parametre!$C$181/1000)+('09 Spotreba PHM'!AE10*Parametre!$C$171*Parametre!$C$182/1000)</f>
        <v>3.7532328039999983</v>
      </c>
      <c r="AF5" s="236">
        <f>('09 Spotreba PHM'!AF5*Parametre!$C$170*Parametre!$C$177/1000)+('09 Spotreba PHM'!AF6*Parametre!$C$171*Parametre!$C$178/1000)+('09 Spotreba PHM'!AF7*Parametre!$C$171*Parametre!$C$179/1000)+('09 Spotreba PHM'!AF8*Parametre!$C$171*Parametre!$C$180/1000)+('09 Spotreba PHM'!AF9*Parametre!$C$171*Parametre!$C$181/1000)+('09 Spotreba PHM'!AF10*Parametre!$C$171*Parametre!$C$182/1000)</f>
        <v>3.7532328039999983</v>
      </c>
      <c r="AG5" s="236">
        <f>('09 Spotreba PHM'!AG5*Parametre!$C$170*Parametre!$C$177/1000)+('09 Spotreba PHM'!AG6*Parametre!$C$171*Parametre!$C$178/1000)+('09 Spotreba PHM'!AG7*Parametre!$C$171*Parametre!$C$179/1000)+('09 Spotreba PHM'!AG8*Parametre!$C$171*Parametre!$C$180/1000)+('09 Spotreba PHM'!AG9*Parametre!$C$171*Parametre!$C$181/1000)+('09 Spotreba PHM'!AG10*Parametre!$C$171*Parametre!$C$182/1000)</f>
        <v>3.7532328039999983</v>
      </c>
    </row>
    <row r="6" spans="2:33" x14ac:dyDescent="0.2">
      <c r="B6" s="48" t="s">
        <v>399</v>
      </c>
      <c r="C6" s="55">
        <f t="shared" ref="C6:C9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402</v>
      </c>
      <c r="C7" s="55">
        <f t="shared" si="1"/>
        <v>3748.0449275999986</v>
      </c>
      <c r="D7" s="236">
        <f>('09 Spotreba PHM'!D5*Parametre!$C$170*Parametre!$D$177/1000)+('09 Spotreba PHM'!D6*Parametre!$C$171*Parametre!$D$178/1000)+('09 Spotreba PHM'!D7*Parametre!$C$171*Parametre!$D$179/1000)+('09 Spotreba PHM'!D8*Parametre!$C$171*Parametre!$D$180/1000)+('09 Spotreba PHM'!D9*Parametre!$C$171*Parametre!$D$181/1000)+('09 Spotreba PHM'!D10*Parametre!$C$171*Parametre!$D$182/1000)</f>
        <v>124.93483091999994</v>
      </c>
      <c r="E7" s="236">
        <f>('09 Spotreba PHM'!E5*Parametre!$C$170*Parametre!$D$177/1000)+('09 Spotreba PHM'!E6*Parametre!$C$171*Parametre!$D$178/1000)+('09 Spotreba PHM'!E7*Parametre!$C$171*Parametre!$D$179/1000)+('09 Spotreba PHM'!E8*Parametre!$C$171*Parametre!$D$180/1000)+('09 Spotreba PHM'!E9*Parametre!$C$171*Parametre!$D$181/1000)+('09 Spotreba PHM'!E10*Parametre!$C$171*Parametre!$D$182/1000)</f>
        <v>124.93483091999994</v>
      </c>
      <c r="F7" s="236">
        <f>('09 Spotreba PHM'!F5*Parametre!$C$170*Parametre!$D$177/1000)+('09 Spotreba PHM'!F6*Parametre!$C$171*Parametre!$D$178/1000)+('09 Spotreba PHM'!F7*Parametre!$C$171*Parametre!$D$179/1000)+('09 Spotreba PHM'!F8*Parametre!$C$171*Parametre!$D$180/1000)+('09 Spotreba PHM'!F9*Parametre!$C$171*Parametre!$D$181/1000)+('09 Spotreba PHM'!F10*Parametre!$C$171*Parametre!$D$182/1000)</f>
        <v>124.93483091999994</v>
      </c>
      <c r="G7" s="236">
        <f>('09 Spotreba PHM'!G5*Parametre!$C$170*Parametre!$D$177/1000)+('09 Spotreba PHM'!G6*Parametre!$C$171*Parametre!$D$178/1000)+('09 Spotreba PHM'!G7*Parametre!$C$171*Parametre!$D$179/1000)+('09 Spotreba PHM'!G8*Parametre!$C$171*Parametre!$D$180/1000)+('09 Spotreba PHM'!G9*Parametre!$C$171*Parametre!$D$181/1000)+('09 Spotreba PHM'!G10*Parametre!$C$171*Parametre!$D$182/1000)</f>
        <v>124.93483091999994</v>
      </c>
      <c r="H7" s="236">
        <f>('09 Spotreba PHM'!H5*Parametre!$C$170*Parametre!$D$177/1000)+('09 Spotreba PHM'!H6*Parametre!$C$171*Parametre!$D$178/1000)+('09 Spotreba PHM'!H7*Parametre!$C$171*Parametre!$D$179/1000)+('09 Spotreba PHM'!H8*Parametre!$C$171*Parametre!$D$180/1000)+('09 Spotreba PHM'!H9*Parametre!$C$171*Parametre!$D$181/1000)+('09 Spotreba PHM'!H10*Parametre!$C$171*Parametre!$D$182/1000)</f>
        <v>124.93483091999994</v>
      </c>
      <c r="I7" s="236">
        <f>('09 Spotreba PHM'!I5*Parametre!$C$170*Parametre!$D$177/1000)+('09 Spotreba PHM'!I6*Parametre!$C$171*Parametre!$D$178/1000)+('09 Spotreba PHM'!I7*Parametre!$C$171*Parametre!$D$179/1000)+('09 Spotreba PHM'!I8*Parametre!$C$171*Parametre!$D$180/1000)+('09 Spotreba PHM'!I9*Parametre!$C$171*Parametre!$D$181/1000)+('09 Spotreba PHM'!I10*Parametre!$C$171*Parametre!$D$182/1000)</f>
        <v>124.93483091999994</v>
      </c>
      <c r="J7" s="236">
        <f>('09 Spotreba PHM'!J5*Parametre!$C$170*Parametre!$D$177/1000)+('09 Spotreba PHM'!J6*Parametre!$C$171*Parametre!$D$178/1000)+('09 Spotreba PHM'!J7*Parametre!$C$171*Parametre!$D$179/1000)+('09 Spotreba PHM'!J8*Parametre!$C$171*Parametre!$D$180/1000)+('09 Spotreba PHM'!J9*Parametre!$C$171*Parametre!$D$181/1000)+('09 Spotreba PHM'!J10*Parametre!$C$171*Parametre!$D$182/1000)</f>
        <v>124.93483091999994</v>
      </c>
      <c r="K7" s="236">
        <f>('09 Spotreba PHM'!K5*Parametre!$C$170*Parametre!$D$177/1000)+('09 Spotreba PHM'!K6*Parametre!$C$171*Parametre!$D$178/1000)+('09 Spotreba PHM'!K7*Parametre!$C$171*Parametre!$D$179/1000)+('09 Spotreba PHM'!K8*Parametre!$C$171*Parametre!$D$180/1000)+('09 Spotreba PHM'!K9*Parametre!$C$171*Parametre!$D$181/1000)+('09 Spotreba PHM'!K10*Parametre!$C$171*Parametre!$D$182/1000)</f>
        <v>124.93483091999994</v>
      </c>
      <c r="L7" s="236">
        <f>('09 Spotreba PHM'!L5*Parametre!$C$170*Parametre!$D$177/1000)+('09 Spotreba PHM'!L6*Parametre!$C$171*Parametre!$D$178/1000)+('09 Spotreba PHM'!L7*Parametre!$C$171*Parametre!$D$179/1000)+('09 Spotreba PHM'!L8*Parametre!$C$171*Parametre!$D$180/1000)+('09 Spotreba PHM'!L9*Parametre!$C$171*Parametre!$D$181/1000)+('09 Spotreba PHM'!L10*Parametre!$C$171*Parametre!$D$182/1000)</f>
        <v>124.93483091999994</v>
      </c>
      <c r="M7" s="236">
        <f>('09 Spotreba PHM'!M5*Parametre!$C$170*Parametre!$D$177/1000)+('09 Spotreba PHM'!M6*Parametre!$C$171*Parametre!$D$178/1000)+('09 Spotreba PHM'!M7*Parametre!$C$171*Parametre!$D$179/1000)+('09 Spotreba PHM'!M8*Parametre!$C$171*Parametre!$D$180/1000)+('09 Spotreba PHM'!M9*Parametre!$C$171*Parametre!$D$181/1000)+('09 Spotreba PHM'!M10*Parametre!$C$171*Parametre!$D$182/1000)</f>
        <v>124.93483091999994</v>
      </c>
      <c r="N7" s="236">
        <f>('09 Spotreba PHM'!N5*Parametre!$C$170*Parametre!$D$177/1000)+('09 Spotreba PHM'!N6*Parametre!$C$171*Parametre!$D$178/1000)+('09 Spotreba PHM'!N7*Parametre!$C$171*Parametre!$D$179/1000)+('09 Spotreba PHM'!N8*Parametre!$C$171*Parametre!$D$180/1000)+('09 Spotreba PHM'!N9*Parametre!$C$171*Parametre!$D$181/1000)+('09 Spotreba PHM'!N10*Parametre!$C$171*Parametre!$D$182/1000)</f>
        <v>124.93483091999994</v>
      </c>
      <c r="O7" s="236">
        <f>('09 Spotreba PHM'!O5*Parametre!$C$170*Parametre!$D$177/1000)+('09 Spotreba PHM'!O6*Parametre!$C$171*Parametre!$D$178/1000)+('09 Spotreba PHM'!O7*Parametre!$C$171*Parametre!$D$179/1000)+('09 Spotreba PHM'!O8*Parametre!$C$171*Parametre!$D$180/1000)+('09 Spotreba PHM'!O9*Parametre!$C$171*Parametre!$D$181/1000)+('09 Spotreba PHM'!O10*Parametre!$C$171*Parametre!$D$182/1000)</f>
        <v>124.93483091999994</v>
      </c>
      <c r="P7" s="236">
        <f>('09 Spotreba PHM'!P5*Parametre!$C$170*Parametre!$D$177/1000)+('09 Spotreba PHM'!P6*Parametre!$C$171*Parametre!$D$178/1000)+('09 Spotreba PHM'!P7*Parametre!$C$171*Parametre!$D$179/1000)+('09 Spotreba PHM'!P8*Parametre!$C$171*Parametre!$D$180/1000)+('09 Spotreba PHM'!P9*Parametre!$C$171*Parametre!$D$181/1000)+('09 Spotreba PHM'!P10*Parametre!$C$171*Parametre!$D$182/1000)</f>
        <v>124.93483091999994</v>
      </c>
      <c r="Q7" s="236">
        <f>('09 Spotreba PHM'!Q5*Parametre!$C$170*Parametre!$D$177/1000)+('09 Spotreba PHM'!Q6*Parametre!$C$171*Parametre!$D$178/1000)+('09 Spotreba PHM'!Q7*Parametre!$C$171*Parametre!$D$179/1000)+('09 Spotreba PHM'!Q8*Parametre!$C$171*Parametre!$D$180/1000)+('09 Spotreba PHM'!Q9*Parametre!$C$171*Parametre!$D$181/1000)+('09 Spotreba PHM'!Q10*Parametre!$C$171*Parametre!$D$182/1000)</f>
        <v>124.93483091999994</v>
      </c>
      <c r="R7" s="236">
        <f>('09 Spotreba PHM'!R5*Parametre!$C$170*Parametre!$D$177/1000)+('09 Spotreba PHM'!R6*Parametre!$C$171*Parametre!$D$178/1000)+('09 Spotreba PHM'!R7*Parametre!$C$171*Parametre!$D$179/1000)+('09 Spotreba PHM'!R8*Parametre!$C$171*Parametre!$D$180/1000)+('09 Spotreba PHM'!R9*Parametre!$C$171*Parametre!$D$181/1000)+('09 Spotreba PHM'!R10*Parametre!$C$171*Parametre!$D$182/1000)</f>
        <v>124.93483091999994</v>
      </c>
      <c r="S7" s="236">
        <f>('09 Spotreba PHM'!S5*Parametre!$C$170*Parametre!$D$177/1000)+('09 Spotreba PHM'!S6*Parametre!$C$171*Parametre!$D$178/1000)+('09 Spotreba PHM'!S7*Parametre!$C$171*Parametre!$D$179/1000)+('09 Spotreba PHM'!S8*Parametre!$C$171*Parametre!$D$180/1000)+('09 Spotreba PHM'!S9*Parametre!$C$171*Parametre!$D$181/1000)+('09 Spotreba PHM'!S10*Parametre!$C$171*Parametre!$D$182/1000)</f>
        <v>124.93483091999994</v>
      </c>
      <c r="T7" s="236">
        <f>('09 Spotreba PHM'!T5*Parametre!$C$170*Parametre!$D$177/1000)+('09 Spotreba PHM'!T6*Parametre!$C$171*Parametre!$D$178/1000)+('09 Spotreba PHM'!T7*Parametre!$C$171*Parametre!$D$179/1000)+('09 Spotreba PHM'!T8*Parametre!$C$171*Parametre!$D$180/1000)+('09 Spotreba PHM'!T9*Parametre!$C$171*Parametre!$D$181/1000)+('09 Spotreba PHM'!T10*Parametre!$C$171*Parametre!$D$182/1000)</f>
        <v>124.93483091999994</v>
      </c>
      <c r="U7" s="236">
        <f>('09 Spotreba PHM'!U5*Parametre!$C$170*Parametre!$D$177/1000)+('09 Spotreba PHM'!U6*Parametre!$C$171*Parametre!$D$178/1000)+('09 Spotreba PHM'!U7*Parametre!$C$171*Parametre!$D$179/1000)+('09 Spotreba PHM'!U8*Parametre!$C$171*Parametre!$D$180/1000)+('09 Spotreba PHM'!U9*Parametre!$C$171*Parametre!$D$181/1000)+('09 Spotreba PHM'!U10*Parametre!$C$171*Parametre!$D$182/1000)</f>
        <v>124.93483091999994</v>
      </c>
      <c r="V7" s="236">
        <f>('09 Spotreba PHM'!V5*Parametre!$C$170*Parametre!$D$177/1000)+('09 Spotreba PHM'!V6*Parametre!$C$171*Parametre!$D$178/1000)+('09 Spotreba PHM'!V7*Parametre!$C$171*Parametre!$D$179/1000)+('09 Spotreba PHM'!V8*Parametre!$C$171*Parametre!$D$180/1000)+('09 Spotreba PHM'!V9*Parametre!$C$171*Parametre!$D$181/1000)+('09 Spotreba PHM'!V10*Parametre!$C$171*Parametre!$D$182/1000)</f>
        <v>124.93483091999994</v>
      </c>
      <c r="W7" s="236">
        <f>('09 Spotreba PHM'!W5*Parametre!$C$170*Parametre!$D$177/1000)+('09 Spotreba PHM'!W6*Parametre!$C$171*Parametre!$D$178/1000)+('09 Spotreba PHM'!W7*Parametre!$C$171*Parametre!$D$179/1000)+('09 Spotreba PHM'!W8*Parametre!$C$171*Parametre!$D$180/1000)+('09 Spotreba PHM'!W9*Parametre!$C$171*Parametre!$D$181/1000)+('09 Spotreba PHM'!W10*Parametre!$C$171*Parametre!$D$182/1000)</f>
        <v>124.93483091999994</v>
      </c>
      <c r="X7" s="236">
        <f>('09 Spotreba PHM'!X5*Parametre!$C$170*Parametre!$D$177/1000)+('09 Spotreba PHM'!X6*Parametre!$C$171*Parametre!$D$178/1000)+('09 Spotreba PHM'!X7*Parametre!$C$171*Parametre!$D$179/1000)+('09 Spotreba PHM'!X8*Parametre!$C$171*Parametre!$D$180/1000)+('09 Spotreba PHM'!X9*Parametre!$C$171*Parametre!$D$181/1000)+('09 Spotreba PHM'!X10*Parametre!$C$171*Parametre!$D$182/1000)</f>
        <v>124.93483091999994</v>
      </c>
      <c r="Y7" s="236">
        <f>('09 Spotreba PHM'!Y5*Parametre!$C$170*Parametre!$D$177/1000)+('09 Spotreba PHM'!Y6*Parametre!$C$171*Parametre!$D$178/1000)+('09 Spotreba PHM'!Y7*Parametre!$C$171*Parametre!$D$179/1000)+('09 Spotreba PHM'!Y8*Parametre!$C$171*Parametre!$D$180/1000)+('09 Spotreba PHM'!Y9*Parametre!$C$171*Parametre!$D$181/1000)+('09 Spotreba PHM'!Y10*Parametre!$C$171*Parametre!$D$182/1000)</f>
        <v>124.93483091999994</v>
      </c>
      <c r="Z7" s="236">
        <f>('09 Spotreba PHM'!Z5*Parametre!$C$170*Parametre!$D$177/1000)+('09 Spotreba PHM'!Z6*Parametre!$C$171*Parametre!$D$178/1000)+('09 Spotreba PHM'!Z7*Parametre!$C$171*Parametre!$D$179/1000)+('09 Spotreba PHM'!Z8*Parametre!$C$171*Parametre!$D$180/1000)+('09 Spotreba PHM'!Z9*Parametre!$C$171*Parametre!$D$181/1000)+('09 Spotreba PHM'!Z10*Parametre!$C$171*Parametre!$D$182/1000)</f>
        <v>124.93483091999994</v>
      </c>
      <c r="AA7" s="236">
        <f>('09 Spotreba PHM'!AA5*Parametre!$C$170*Parametre!$D$177/1000)+('09 Spotreba PHM'!AA6*Parametre!$C$171*Parametre!$D$178/1000)+('09 Spotreba PHM'!AA7*Parametre!$C$171*Parametre!$D$179/1000)+('09 Spotreba PHM'!AA8*Parametre!$C$171*Parametre!$D$180/1000)+('09 Spotreba PHM'!AA9*Parametre!$C$171*Parametre!$D$181/1000)+('09 Spotreba PHM'!AA10*Parametre!$C$171*Parametre!$D$182/1000)</f>
        <v>124.93483091999994</v>
      </c>
      <c r="AB7" s="236">
        <f>('09 Spotreba PHM'!AB5*Parametre!$C$170*Parametre!$D$177/1000)+('09 Spotreba PHM'!AB6*Parametre!$C$171*Parametre!$D$178/1000)+('09 Spotreba PHM'!AB7*Parametre!$C$171*Parametre!$D$179/1000)+('09 Spotreba PHM'!AB8*Parametre!$C$171*Parametre!$D$180/1000)+('09 Spotreba PHM'!AB9*Parametre!$C$171*Parametre!$D$181/1000)+('09 Spotreba PHM'!AB10*Parametre!$C$171*Parametre!$D$182/1000)</f>
        <v>124.93483091999994</v>
      </c>
      <c r="AC7" s="236">
        <f>('09 Spotreba PHM'!AC5*Parametre!$C$170*Parametre!$D$177/1000)+('09 Spotreba PHM'!AC6*Parametre!$C$171*Parametre!$D$178/1000)+('09 Spotreba PHM'!AC7*Parametre!$C$171*Parametre!$D$179/1000)+('09 Spotreba PHM'!AC8*Parametre!$C$171*Parametre!$D$180/1000)+('09 Spotreba PHM'!AC9*Parametre!$C$171*Parametre!$D$181/1000)+('09 Spotreba PHM'!AC10*Parametre!$C$171*Parametre!$D$182/1000)</f>
        <v>124.93483091999994</v>
      </c>
      <c r="AD7" s="236">
        <f>('09 Spotreba PHM'!AD5*Parametre!$C$170*Parametre!$D$177/1000)+('09 Spotreba PHM'!AD6*Parametre!$C$171*Parametre!$D$178/1000)+('09 Spotreba PHM'!AD7*Parametre!$C$171*Parametre!$D$179/1000)+('09 Spotreba PHM'!AD8*Parametre!$C$171*Parametre!$D$180/1000)+('09 Spotreba PHM'!AD9*Parametre!$C$171*Parametre!$D$181/1000)+('09 Spotreba PHM'!AD10*Parametre!$C$171*Parametre!$D$182/1000)</f>
        <v>124.93483091999994</v>
      </c>
      <c r="AE7" s="236">
        <f>('09 Spotreba PHM'!AE5*Parametre!$C$170*Parametre!$D$177/1000)+('09 Spotreba PHM'!AE6*Parametre!$C$171*Parametre!$D$178/1000)+('09 Spotreba PHM'!AE7*Parametre!$C$171*Parametre!$D$179/1000)+('09 Spotreba PHM'!AE8*Parametre!$C$171*Parametre!$D$180/1000)+('09 Spotreba PHM'!AE9*Parametre!$C$171*Parametre!$D$181/1000)+('09 Spotreba PHM'!AE10*Parametre!$C$171*Parametre!$D$182/1000)</f>
        <v>124.93483091999994</v>
      </c>
      <c r="AF7" s="236">
        <f>('09 Spotreba PHM'!AF5*Parametre!$C$170*Parametre!$D$177/1000)+('09 Spotreba PHM'!AF6*Parametre!$C$171*Parametre!$D$178/1000)+('09 Spotreba PHM'!AF7*Parametre!$C$171*Parametre!$D$179/1000)+('09 Spotreba PHM'!AF8*Parametre!$C$171*Parametre!$D$180/1000)+('09 Spotreba PHM'!AF9*Parametre!$C$171*Parametre!$D$181/1000)+('09 Spotreba PHM'!AF10*Parametre!$C$171*Parametre!$D$182/1000)</f>
        <v>124.93483091999994</v>
      </c>
      <c r="AG7" s="236">
        <f>('09 Spotreba PHM'!AG5*Parametre!$C$170*Parametre!$D$177/1000)+('09 Spotreba PHM'!AG6*Parametre!$C$171*Parametre!$D$178/1000)+('09 Spotreba PHM'!AG7*Parametre!$C$171*Parametre!$D$179/1000)+('09 Spotreba PHM'!AG8*Parametre!$C$171*Parametre!$D$180/1000)+('09 Spotreba PHM'!AG9*Parametre!$C$171*Parametre!$D$181/1000)+('09 Spotreba PHM'!AG10*Parametre!$C$171*Parametre!$D$182/1000)</f>
        <v>124.93483091999994</v>
      </c>
    </row>
    <row r="8" spans="2:33" x14ac:dyDescent="0.2">
      <c r="B8" s="48" t="s">
        <v>400</v>
      </c>
      <c r="C8" s="55">
        <f t="shared" si="1"/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397</v>
      </c>
      <c r="C9" s="55">
        <f t="shared" si="1"/>
        <v>7.6710356399999933</v>
      </c>
      <c r="D9" s="236">
        <f>('09 Spotreba PHM'!D5*Parametre!$C$170*Parametre!$E$177/1000)+('09 Spotreba PHM'!D6*Parametre!$C$171*Parametre!$E$178/1000)+('09 Spotreba PHM'!D7*Parametre!$C$171*Parametre!$E$179/1000)+('09 Spotreba PHM'!D8*Parametre!$C$171*Parametre!$E$180/1000)+('09 Spotreba PHM'!D9*Parametre!$C$171*Parametre!$E$181/1000)+('09 Spotreba PHM'!D10*Parametre!$C$171*Parametre!$E$182/1000)</f>
        <v>0.25570118799999986</v>
      </c>
      <c r="E9" s="236">
        <f>('09 Spotreba PHM'!E5*Parametre!$C$170*Parametre!$E$177/1000)+('09 Spotreba PHM'!E6*Parametre!$C$171*Parametre!$E$178/1000)+('09 Spotreba PHM'!E7*Parametre!$C$171*Parametre!$E$179/1000)+('09 Spotreba PHM'!E8*Parametre!$C$171*Parametre!$E$180/1000)+('09 Spotreba PHM'!E9*Parametre!$C$171*Parametre!$E$181/1000)+('09 Spotreba PHM'!E10*Parametre!$C$171*Parametre!$E$182/1000)</f>
        <v>0.25570118799999986</v>
      </c>
      <c r="F9" s="236">
        <f>('09 Spotreba PHM'!F5*Parametre!$C$170*Parametre!$E$177/1000)+('09 Spotreba PHM'!F6*Parametre!$C$171*Parametre!$E$178/1000)+('09 Spotreba PHM'!F7*Parametre!$C$171*Parametre!$E$179/1000)+('09 Spotreba PHM'!F8*Parametre!$C$171*Parametre!$E$180/1000)+('09 Spotreba PHM'!F9*Parametre!$C$171*Parametre!$E$181/1000)+('09 Spotreba PHM'!F10*Parametre!$C$171*Parametre!$E$182/1000)</f>
        <v>0.25570118799999986</v>
      </c>
      <c r="G9" s="236">
        <f>('09 Spotreba PHM'!G5*Parametre!$C$170*Parametre!$E$177/1000)+('09 Spotreba PHM'!G6*Parametre!$C$171*Parametre!$E$178/1000)+('09 Spotreba PHM'!G7*Parametre!$C$171*Parametre!$E$179/1000)+('09 Spotreba PHM'!G8*Parametre!$C$171*Parametre!$E$180/1000)+('09 Spotreba PHM'!G9*Parametre!$C$171*Parametre!$E$181/1000)+('09 Spotreba PHM'!G10*Parametre!$C$171*Parametre!$E$182/1000)</f>
        <v>0.25570118799999986</v>
      </c>
      <c r="H9" s="236">
        <f>('09 Spotreba PHM'!H5*Parametre!$C$170*Parametre!$E$177/1000)+('09 Spotreba PHM'!H6*Parametre!$C$171*Parametre!$E$178/1000)+('09 Spotreba PHM'!H7*Parametre!$C$171*Parametre!$E$179/1000)+('09 Spotreba PHM'!H8*Parametre!$C$171*Parametre!$E$180/1000)+('09 Spotreba PHM'!H9*Parametre!$C$171*Parametre!$E$181/1000)+('09 Spotreba PHM'!H10*Parametre!$C$171*Parametre!$E$182/1000)</f>
        <v>0.25570118799999986</v>
      </c>
      <c r="I9" s="236">
        <f>('09 Spotreba PHM'!I5*Parametre!$C$170*Parametre!$E$177/1000)+('09 Spotreba PHM'!I6*Parametre!$C$171*Parametre!$E$178/1000)+('09 Spotreba PHM'!I7*Parametre!$C$171*Parametre!$E$179/1000)+('09 Spotreba PHM'!I8*Parametre!$C$171*Parametre!$E$180/1000)+('09 Spotreba PHM'!I9*Parametre!$C$171*Parametre!$E$181/1000)+('09 Spotreba PHM'!I10*Parametre!$C$171*Parametre!$E$182/1000)</f>
        <v>0.25570118799999986</v>
      </c>
      <c r="J9" s="236">
        <f>('09 Spotreba PHM'!J5*Parametre!$C$170*Parametre!$E$177/1000)+('09 Spotreba PHM'!J6*Parametre!$C$171*Parametre!$E$178/1000)+('09 Spotreba PHM'!J7*Parametre!$C$171*Parametre!$E$179/1000)+('09 Spotreba PHM'!J8*Parametre!$C$171*Parametre!$E$180/1000)+('09 Spotreba PHM'!J9*Parametre!$C$171*Parametre!$E$181/1000)+('09 Spotreba PHM'!J10*Parametre!$C$171*Parametre!$E$182/1000)</f>
        <v>0.25570118799999986</v>
      </c>
      <c r="K9" s="236">
        <f>('09 Spotreba PHM'!K5*Parametre!$C$170*Parametre!$E$177/1000)+('09 Spotreba PHM'!K6*Parametre!$C$171*Parametre!$E$178/1000)+('09 Spotreba PHM'!K7*Parametre!$C$171*Parametre!$E$179/1000)+('09 Spotreba PHM'!K8*Parametre!$C$171*Parametre!$E$180/1000)+('09 Spotreba PHM'!K9*Parametre!$C$171*Parametre!$E$181/1000)+('09 Spotreba PHM'!K10*Parametre!$C$171*Parametre!$E$182/1000)</f>
        <v>0.25570118799999986</v>
      </c>
      <c r="L9" s="236">
        <f>('09 Spotreba PHM'!L5*Parametre!$C$170*Parametre!$E$177/1000)+('09 Spotreba PHM'!L6*Parametre!$C$171*Parametre!$E$178/1000)+('09 Spotreba PHM'!L7*Parametre!$C$171*Parametre!$E$179/1000)+('09 Spotreba PHM'!L8*Parametre!$C$171*Parametre!$E$180/1000)+('09 Spotreba PHM'!L9*Parametre!$C$171*Parametre!$E$181/1000)+('09 Spotreba PHM'!L10*Parametre!$C$171*Parametre!$E$182/1000)</f>
        <v>0.25570118799999986</v>
      </c>
      <c r="M9" s="236">
        <f>('09 Spotreba PHM'!M5*Parametre!$C$170*Parametre!$E$177/1000)+('09 Spotreba PHM'!M6*Parametre!$C$171*Parametre!$E$178/1000)+('09 Spotreba PHM'!M7*Parametre!$C$171*Parametre!$E$179/1000)+('09 Spotreba PHM'!M8*Parametre!$C$171*Parametre!$E$180/1000)+('09 Spotreba PHM'!M9*Parametre!$C$171*Parametre!$E$181/1000)+('09 Spotreba PHM'!M10*Parametre!$C$171*Parametre!$E$182/1000)</f>
        <v>0.25570118799999986</v>
      </c>
      <c r="N9" s="236">
        <f>('09 Spotreba PHM'!N5*Parametre!$C$170*Parametre!$E$177/1000)+('09 Spotreba PHM'!N6*Parametre!$C$171*Parametre!$E$178/1000)+('09 Spotreba PHM'!N7*Parametre!$C$171*Parametre!$E$179/1000)+('09 Spotreba PHM'!N8*Parametre!$C$171*Parametre!$E$180/1000)+('09 Spotreba PHM'!N9*Parametre!$C$171*Parametre!$E$181/1000)+('09 Spotreba PHM'!N10*Parametre!$C$171*Parametre!$E$182/1000)</f>
        <v>0.25570118799999986</v>
      </c>
      <c r="O9" s="236">
        <f>('09 Spotreba PHM'!O5*Parametre!$C$170*Parametre!$E$177/1000)+('09 Spotreba PHM'!O6*Parametre!$C$171*Parametre!$E$178/1000)+('09 Spotreba PHM'!O7*Parametre!$C$171*Parametre!$E$179/1000)+('09 Spotreba PHM'!O8*Parametre!$C$171*Parametre!$E$180/1000)+('09 Spotreba PHM'!O9*Parametre!$C$171*Parametre!$E$181/1000)+('09 Spotreba PHM'!O10*Parametre!$C$171*Parametre!$E$182/1000)</f>
        <v>0.25570118799999986</v>
      </c>
      <c r="P9" s="236">
        <f>('09 Spotreba PHM'!P5*Parametre!$C$170*Parametre!$E$177/1000)+('09 Spotreba PHM'!P6*Parametre!$C$171*Parametre!$E$178/1000)+('09 Spotreba PHM'!P7*Parametre!$C$171*Parametre!$E$179/1000)+('09 Spotreba PHM'!P8*Parametre!$C$171*Parametre!$E$180/1000)+('09 Spotreba PHM'!P9*Parametre!$C$171*Parametre!$E$181/1000)+('09 Spotreba PHM'!P10*Parametre!$C$171*Parametre!$E$182/1000)</f>
        <v>0.25570118799999986</v>
      </c>
      <c r="Q9" s="236">
        <f>('09 Spotreba PHM'!Q5*Parametre!$C$170*Parametre!$E$177/1000)+('09 Spotreba PHM'!Q6*Parametre!$C$171*Parametre!$E$178/1000)+('09 Spotreba PHM'!Q7*Parametre!$C$171*Parametre!$E$179/1000)+('09 Spotreba PHM'!Q8*Parametre!$C$171*Parametre!$E$180/1000)+('09 Spotreba PHM'!Q9*Parametre!$C$171*Parametre!$E$181/1000)+('09 Spotreba PHM'!Q10*Parametre!$C$171*Parametre!$E$182/1000)</f>
        <v>0.25570118799999986</v>
      </c>
      <c r="R9" s="236">
        <f>('09 Spotreba PHM'!R5*Parametre!$C$170*Parametre!$E$177/1000)+('09 Spotreba PHM'!R6*Parametre!$C$171*Parametre!$E$178/1000)+('09 Spotreba PHM'!R7*Parametre!$C$171*Parametre!$E$179/1000)+('09 Spotreba PHM'!R8*Parametre!$C$171*Parametre!$E$180/1000)+('09 Spotreba PHM'!R9*Parametre!$C$171*Parametre!$E$181/1000)+('09 Spotreba PHM'!R10*Parametre!$C$171*Parametre!$E$182/1000)</f>
        <v>0.25570118799999986</v>
      </c>
      <c r="S9" s="236">
        <f>('09 Spotreba PHM'!S5*Parametre!$C$170*Parametre!$E$177/1000)+('09 Spotreba PHM'!S6*Parametre!$C$171*Parametre!$E$178/1000)+('09 Spotreba PHM'!S7*Parametre!$C$171*Parametre!$E$179/1000)+('09 Spotreba PHM'!S8*Parametre!$C$171*Parametre!$E$180/1000)+('09 Spotreba PHM'!S9*Parametre!$C$171*Parametre!$E$181/1000)+('09 Spotreba PHM'!S10*Parametre!$C$171*Parametre!$E$182/1000)</f>
        <v>0.25570118799999986</v>
      </c>
      <c r="T9" s="236">
        <f>('09 Spotreba PHM'!T5*Parametre!$C$170*Parametre!$E$177/1000)+('09 Spotreba PHM'!T6*Parametre!$C$171*Parametre!$E$178/1000)+('09 Spotreba PHM'!T7*Parametre!$C$171*Parametre!$E$179/1000)+('09 Spotreba PHM'!T8*Parametre!$C$171*Parametre!$E$180/1000)+('09 Spotreba PHM'!T9*Parametre!$C$171*Parametre!$E$181/1000)+('09 Spotreba PHM'!T10*Parametre!$C$171*Parametre!$E$182/1000)</f>
        <v>0.25570118799999986</v>
      </c>
      <c r="U9" s="236">
        <f>('09 Spotreba PHM'!U5*Parametre!$C$170*Parametre!$E$177/1000)+('09 Spotreba PHM'!U6*Parametre!$C$171*Parametre!$E$178/1000)+('09 Spotreba PHM'!U7*Parametre!$C$171*Parametre!$E$179/1000)+('09 Spotreba PHM'!U8*Parametre!$C$171*Parametre!$E$180/1000)+('09 Spotreba PHM'!U9*Parametre!$C$171*Parametre!$E$181/1000)+('09 Spotreba PHM'!U10*Parametre!$C$171*Parametre!$E$182/1000)</f>
        <v>0.25570118799999986</v>
      </c>
      <c r="V9" s="236">
        <f>('09 Spotreba PHM'!V5*Parametre!$C$170*Parametre!$E$177/1000)+('09 Spotreba PHM'!V6*Parametre!$C$171*Parametre!$E$178/1000)+('09 Spotreba PHM'!V7*Parametre!$C$171*Parametre!$E$179/1000)+('09 Spotreba PHM'!V8*Parametre!$C$171*Parametre!$E$180/1000)+('09 Spotreba PHM'!V9*Parametre!$C$171*Parametre!$E$181/1000)+('09 Spotreba PHM'!V10*Parametre!$C$171*Parametre!$E$182/1000)</f>
        <v>0.25570118799999986</v>
      </c>
      <c r="W9" s="236">
        <f>('09 Spotreba PHM'!W5*Parametre!$C$170*Parametre!$E$177/1000)+('09 Spotreba PHM'!W6*Parametre!$C$171*Parametre!$E$178/1000)+('09 Spotreba PHM'!W7*Parametre!$C$171*Parametre!$E$179/1000)+('09 Spotreba PHM'!W8*Parametre!$C$171*Parametre!$E$180/1000)+('09 Spotreba PHM'!W9*Parametre!$C$171*Parametre!$E$181/1000)+('09 Spotreba PHM'!W10*Parametre!$C$171*Parametre!$E$182/1000)</f>
        <v>0.25570118799999986</v>
      </c>
      <c r="X9" s="236">
        <f>('09 Spotreba PHM'!X5*Parametre!$C$170*Parametre!$E$177/1000)+('09 Spotreba PHM'!X6*Parametre!$C$171*Parametre!$E$178/1000)+('09 Spotreba PHM'!X7*Parametre!$C$171*Parametre!$E$179/1000)+('09 Spotreba PHM'!X8*Parametre!$C$171*Parametre!$E$180/1000)+('09 Spotreba PHM'!X9*Parametre!$C$171*Parametre!$E$181/1000)+('09 Spotreba PHM'!X10*Parametre!$C$171*Parametre!$E$182/1000)</f>
        <v>0.25570118799999986</v>
      </c>
      <c r="Y9" s="236">
        <f>('09 Spotreba PHM'!Y5*Parametre!$C$170*Parametre!$E$177/1000)+('09 Spotreba PHM'!Y6*Parametre!$C$171*Parametre!$E$178/1000)+('09 Spotreba PHM'!Y7*Parametre!$C$171*Parametre!$E$179/1000)+('09 Spotreba PHM'!Y8*Parametre!$C$171*Parametre!$E$180/1000)+('09 Spotreba PHM'!Y9*Parametre!$C$171*Parametre!$E$181/1000)+('09 Spotreba PHM'!Y10*Parametre!$C$171*Parametre!$E$182/1000)</f>
        <v>0.25570118799999986</v>
      </c>
      <c r="Z9" s="236">
        <f>('09 Spotreba PHM'!Z5*Parametre!$C$170*Parametre!$E$177/1000)+('09 Spotreba PHM'!Z6*Parametre!$C$171*Parametre!$E$178/1000)+('09 Spotreba PHM'!Z7*Parametre!$C$171*Parametre!$E$179/1000)+('09 Spotreba PHM'!Z8*Parametre!$C$171*Parametre!$E$180/1000)+('09 Spotreba PHM'!Z9*Parametre!$C$171*Parametre!$E$181/1000)+('09 Spotreba PHM'!Z10*Parametre!$C$171*Parametre!$E$182/1000)</f>
        <v>0.25570118799999986</v>
      </c>
      <c r="AA9" s="236">
        <f>('09 Spotreba PHM'!AA5*Parametre!$C$170*Parametre!$E$177/1000)+('09 Spotreba PHM'!AA6*Parametre!$C$171*Parametre!$E$178/1000)+('09 Spotreba PHM'!AA7*Parametre!$C$171*Parametre!$E$179/1000)+('09 Spotreba PHM'!AA8*Parametre!$C$171*Parametre!$E$180/1000)+('09 Spotreba PHM'!AA9*Parametre!$C$171*Parametre!$E$181/1000)+('09 Spotreba PHM'!AA10*Parametre!$C$171*Parametre!$E$182/1000)</f>
        <v>0.25570118799999986</v>
      </c>
      <c r="AB9" s="236">
        <f>('09 Spotreba PHM'!AB5*Parametre!$C$170*Parametre!$E$177/1000)+('09 Spotreba PHM'!AB6*Parametre!$C$171*Parametre!$E$178/1000)+('09 Spotreba PHM'!AB7*Parametre!$C$171*Parametre!$E$179/1000)+('09 Spotreba PHM'!AB8*Parametre!$C$171*Parametre!$E$180/1000)+('09 Spotreba PHM'!AB9*Parametre!$C$171*Parametre!$E$181/1000)+('09 Spotreba PHM'!AB10*Parametre!$C$171*Parametre!$E$182/1000)</f>
        <v>0.25570118799999986</v>
      </c>
      <c r="AC9" s="236">
        <f>('09 Spotreba PHM'!AC5*Parametre!$C$170*Parametre!$E$177/1000)+('09 Spotreba PHM'!AC6*Parametre!$C$171*Parametre!$E$178/1000)+('09 Spotreba PHM'!AC7*Parametre!$C$171*Parametre!$E$179/1000)+('09 Spotreba PHM'!AC8*Parametre!$C$171*Parametre!$E$180/1000)+('09 Spotreba PHM'!AC9*Parametre!$C$171*Parametre!$E$181/1000)+('09 Spotreba PHM'!AC10*Parametre!$C$171*Parametre!$E$182/1000)</f>
        <v>0.25570118799999986</v>
      </c>
      <c r="AD9" s="236">
        <f>('09 Spotreba PHM'!AD5*Parametre!$C$170*Parametre!$E$177/1000)+('09 Spotreba PHM'!AD6*Parametre!$C$171*Parametre!$E$178/1000)+('09 Spotreba PHM'!AD7*Parametre!$C$171*Parametre!$E$179/1000)+('09 Spotreba PHM'!AD8*Parametre!$C$171*Parametre!$E$180/1000)+('09 Spotreba PHM'!AD9*Parametre!$C$171*Parametre!$E$181/1000)+('09 Spotreba PHM'!AD10*Parametre!$C$171*Parametre!$E$182/1000)</f>
        <v>0.25570118799999986</v>
      </c>
      <c r="AE9" s="236">
        <f>('09 Spotreba PHM'!AE5*Parametre!$C$170*Parametre!$E$177/1000)+('09 Spotreba PHM'!AE6*Parametre!$C$171*Parametre!$E$178/1000)+('09 Spotreba PHM'!AE7*Parametre!$C$171*Parametre!$E$179/1000)+('09 Spotreba PHM'!AE8*Parametre!$C$171*Parametre!$E$180/1000)+('09 Spotreba PHM'!AE9*Parametre!$C$171*Parametre!$E$181/1000)+('09 Spotreba PHM'!AE10*Parametre!$C$171*Parametre!$E$182/1000)</f>
        <v>0.25570118799999986</v>
      </c>
      <c r="AF9" s="236">
        <f>('09 Spotreba PHM'!AF5*Parametre!$C$170*Parametre!$E$177/1000)+('09 Spotreba PHM'!AF6*Parametre!$C$171*Parametre!$E$178/1000)+('09 Spotreba PHM'!AF7*Parametre!$C$171*Parametre!$E$179/1000)+('09 Spotreba PHM'!AF8*Parametre!$C$171*Parametre!$E$180/1000)+('09 Spotreba PHM'!AF9*Parametre!$C$171*Parametre!$E$181/1000)+('09 Spotreba PHM'!AF10*Parametre!$C$171*Parametre!$E$182/1000)</f>
        <v>0.25570118799999986</v>
      </c>
      <c r="AG9" s="236">
        <f>('09 Spotreba PHM'!AG5*Parametre!$C$170*Parametre!$E$177/1000)+('09 Spotreba PHM'!AG6*Parametre!$C$171*Parametre!$E$178/1000)+('09 Spotreba PHM'!AG7*Parametre!$C$171*Parametre!$E$179/1000)+('09 Spotreba PHM'!AG8*Parametre!$C$171*Parametre!$E$180/1000)+('09 Spotreba PHM'!AG9*Parametre!$C$171*Parametre!$E$181/1000)+('09 Spotreba PHM'!AG10*Parametre!$C$171*Parametre!$E$182/1000)</f>
        <v>0.25570118799999986</v>
      </c>
    </row>
    <row r="10" spans="2:33" x14ac:dyDescent="0.2">
      <c r="B10" s="48" t="s">
        <v>233</v>
      </c>
      <c r="C10" s="55">
        <f t="shared" ref="C10:C11" si="2">SUM(D10:AG10)</f>
        <v>2971.3351037999973</v>
      </c>
      <c r="D10" s="236">
        <f>('09 Spotreba PHM'!D5*Parametre!$C$170*Parametre!$F$177/1000)+('09 Spotreba PHM'!D6*Parametre!$C$171*Parametre!$F$178/1000)+('09 Spotreba PHM'!D7*Parametre!$C$171*Parametre!$F$179/1000)+('09 Spotreba PHM'!D8*Parametre!$C$171*Parametre!$F$180/1000)+('09 Spotreba PHM'!D9*Parametre!$C$171*Parametre!$F$181/1000)+('09 Spotreba PHM'!D10*Parametre!$C$171*Parametre!$F$182/1000)</f>
        <v>99.044503459999959</v>
      </c>
      <c r="E10" s="236">
        <f>('09 Spotreba PHM'!E5*Parametre!$C$170*Parametre!$F$177/1000)+('09 Spotreba PHM'!E6*Parametre!$C$171*Parametre!$F$178/1000)+('09 Spotreba PHM'!E7*Parametre!$C$171*Parametre!$F$179/1000)+('09 Spotreba PHM'!E8*Parametre!$C$171*Parametre!$F$180/1000)+('09 Spotreba PHM'!E9*Parametre!$C$171*Parametre!$F$181/1000)+('09 Spotreba PHM'!E10*Parametre!$C$171*Parametre!$F$182/1000)</f>
        <v>99.044503459999959</v>
      </c>
      <c r="F10" s="236">
        <f>('09 Spotreba PHM'!F5*Parametre!$C$170*Parametre!$F$177/1000)+('09 Spotreba PHM'!F6*Parametre!$C$171*Parametre!$F$178/1000)+('09 Spotreba PHM'!F7*Parametre!$C$171*Parametre!$F$179/1000)+('09 Spotreba PHM'!F8*Parametre!$C$171*Parametre!$F$180/1000)+('09 Spotreba PHM'!F9*Parametre!$C$171*Parametre!$F$181/1000)+('09 Spotreba PHM'!F10*Parametre!$C$171*Parametre!$F$182/1000)</f>
        <v>99.044503459999959</v>
      </c>
      <c r="G10" s="236">
        <f>('09 Spotreba PHM'!G5*Parametre!$C$170*Parametre!$F$177/1000)+('09 Spotreba PHM'!G6*Parametre!$C$171*Parametre!$F$178/1000)+('09 Spotreba PHM'!G7*Parametre!$C$171*Parametre!$F$179/1000)+('09 Spotreba PHM'!G8*Parametre!$C$171*Parametre!$F$180/1000)+('09 Spotreba PHM'!G9*Parametre!$C$171*Parametre!$F$181/1000)+('09 Spotreba PHM'!G10*Parametre!$C$171*Parametre!$F$182/1000)</f>
        <v>99.044503459999959</v>
      </c>
      <c r="H10" s="236">
        <f>('09 Spotreba PHM'!H5*Parametre!$C$170*Parametre!$F$177/1000)+('09 Spotreba PHM'!H6*Parametre!$C$171*Parametre!$F$178/1000)+('09 Spotreba PHM'!H7*Parametre!$C$171*Parametre!$F$179/1000)+('09 Spotreba PHM'!H8*Parametre!$C$171*Parametre!$F$180/1000)+('09 Spotreba PHM'!H9*Parametre!$C$171*Parametre!$F$181/1000)+('09 Spotreba PHM'!H10*Parametre!$C$171*Parametre!$F$182/1000)</f>
        <v>99.044503459999959</v>
      </c>
      <c r="I10" s="236">
        <f>('09 Spotreba PHM'!I5*Parametre!$C$170*Parametre!$F$177/1000)+('09 Spotreba PHM'!I6*Parametre!$C$171*Parametre!$F$178/1000)+('09 Spotreba PHM'!I7*Parametre!$C$171*Parametre!$F$179/1000)+('09 Spotreba PHM'!I8*Parametre!$C$171*Parametre!$F$180/1000)+('09 Spotreba PHM'!I9*Parametre!$C$171*Parametre!$F$181/1000)+('09 Spotreba PHM'!I10*Parametre!$C$171*Parametre!$F$182/1000)</f>
        <v>99.044503459999959</v>
      </c>
      <c r="J10" s="236">
        <f>('09 Spotreba PHM'!J5*Parametre!$C$170*Parametre!$F$177/1000)+('09 Spotreba PHM'!J6*Parametre!$C$171*Parametre!$F$178/1000)+('09 Spotreba PHM'!J7*Parametre!$C$171*Parametre!$F$179/1000)+('09 Spotreba PHM'!J8*Parametre!$C$171*Parametre!$F$180/1000)+('09 Spotreba PHM'!J9*Parametre!$C$171*Parametre!$F$181/1000)+('09 Spotreba PHM'!J10*Parametre!$C$171*Parametre!$F$182/1000)</f>
        <v>99.044503459999959</v>
      </c>
      <c r="K10" s="236">
        <f>('09 Spotreba PHM'!K5*Parametre!$C$170*Parametre!$F$177/1000)+('09 Spotreba PHM'!K6*Parametre!$C$171*Parametre!$F$178/1000)+('09 Spotreba PHM'!K7*Parametre!$C$171*Parametre!$F$179/1000)+('09 Spotreba PHM'!K8*Parametre!$C$171*Parametre!$F$180/1000)+('09 Spotreba PHM'!K9*Parametre!$C$171*Parametre!$F$181/1000)+('09 Spotreba PHM'!K10*Parametre!$C$171*Parametre!$F$182/1000)</f>
        <v>99.044503459999959</v>
      </c>
      <c r="L10" s="236">
        <f>('09 Spotreba PHM'!L5*Parametre!$C$170*Parametre!$F$177/1000)+('09 Spotreba PHM'!L6*Parametre!$C$171*Parametre!$F$178/1000)+('09 Spotreba PHM'!L7*Parametre!$C$171*Parametre!$F$179/1000)+('09 Spotreba PHM'!L8*Parametre!$C$171*Parametre!$F$180/1000)+('09 Spotreba PHM'!L9*Parametre!$C$171*Parametre!$F$181/1000)+('09 Spotreba PHM'!L10*Parametre!$C$171*Parametre!$F$182/1000)</f>
        <v>99.044503459999959</v>
      </c>
      <c r="M10" s="236">
        <f>('09 Spotreba PHM'!M5*Parametre!$C$170*Parametre!$F$177/1000)+('09 Spotreba PHM'!M6*Parametre!$C$171*Parametre!$F$178/1000)+('09 Spotreba PHM'!M7*Parametre!$C$171*Parametre!$F$179/1000)+('09 Spotreba PHM'!M8*Parametre!$C$171*Parametre!$F$180/1000)+('09 Spotreba PHM'!M9*Parametre!$C$171*Parametre!$F$181/1000)+('09 Spotreba PHM'!M10*Parametre!$C$171*Parametre!$F$182/1000)</f>
        <v>99.044503459999959</v>
      </c>
      <c r="N10" s="236">
        <f>('09 Spotreba PHM'!N5*Parametre!$C$170*Parametre!$F$177/1000)+('09 Spotreba PHM'!N6*Parametre!$C$171*Parametre!$F$178/1000)+('09 Spotreba PHM'!N7*Parametre!$C$171*Parametre!$F$179/1000)+('09 Spotreba PHM'!N8*Parametre!$C$171*Parametre!$F$180/1000)+('09 Spotreba PHM'!N9*Parametre!$C$171*Parametre!$F$181/1000)+('09 Spotreba PHM'!N10*Parametre!$C$171*Parametre!$F$182/1000)</f>
        <v>99.044503459999959</v>
      </c>
      <c r="O10" s="236">
        <f>('09 Spotreba PHM'!O5*Parametre!$C$170*Parametre!$F$177/1000)+('09 Spotreba PHM'!O6*Parametre!$C$171*Parametre!$F$178/1000)+('09 Spotreba PHM'!O7*Parametre!$C$171*Parametre!$F$179/1000)+('09 Spotreba PHM'!O8*Parametre!$C$171*Parametre!$F$180/1000)+('09 Spotreba PHM'!O9*Parametre!$C$171*Parametre!$F$181/1000)+('09 Spotreba PHM'!O10*Parametre!$C$171*Parametre!$F$182/1000)</f>
        <v>99.044503459999959</v>
      </c>
      <c r="P10" s="236">
        <f>('09 Spotreba PHM'!P5*Parametre!$C$170*Parametre!$F$177/1000)+('09 Spotreba PHM'!P6*Parametre!$C$171*Parametre!$F$178/1000)+('09 Spotreba PHM'!P7*Parametre!$C$171*Parametre!$F$179/1000)+('09 Spotreba PHM'!P8*Parametre!$C$171*Parametre!$F$180/1000)+('09 Spotreba PHM'!P9*Parametre!$C$171*Parametre!$F$181/1000)+('09 Spotreba PHM'!P10*Parametre!$C$171*Parametre!$F$182/1000)</f>
        <v>99.044503459999959</v>
      </c>
      <c r="Q10" s="236">
        <f>('09 Spotreba PHM'!Q5*Parametre!$C$170*Parametre!$F$177/1000)+('09 Spotreba PHM'!Q6*Parametre!$C$171*Parametre!$F$178/1000)+('09 Spotreba PHM'!Q7*Parametre!$C$171*Parametre!$F$179/1000)+('09 Spotreba PHM'!Q8*Parametre!$C$171*Parametre!$F$180/1000)+('09 Spotreba PHM'!Q9*Parametre!$C$171*Parametre!$F$181/1000)+('09 Spotreba PHM'!Q10*Parametre!$C$171*Parametre!$F$182/1000)</f>
        <v>99.044503459999959</v>
      </c>
      <c r="R10" s="236">
        <f>('09 Spotreba PHM'!R5*Parametre!$C$170*Parametre!$F$177/1000)+('09 Spotreba PHM'!R6*Parametre!$C$171*Parametre!$F$178/1000)+('09 Spotreba PHM'!R7*Parametre!$C$171*Parametre!$F$179/1000)+('09 Spotreba PHM'!R8*Parametre!$C$171*Parametre!$F$180/1000)+('09 Spotreba PHM'!R9*Parametre!$C$171*Parametre!$F$181/1000)+('09 Spotreba PHM'!R10*Parametre!$C$171*Parametre!$F$182/1000)</f>
        <v>99.044503459999959</v>
      </c>
      <c r="S10" s="236">
        <f>('09 Spotreba PHM'!S5*Parametre!$C$170*Parametre!$F$177/1000)+('09 Spotreba PHM'!S6*Parametre!$C$171*Parametre!$F$178/1000)+('09 Spotreba PHM'!S7*Parametre!$C$171*Parametre!$F$179/1000)+('09 Spotreba PHM'!S8*Parametre!$C$171*Parametre!$F$180/1000)+('09 Spotreba PHM'!S9*Parametre!$C$171*Parametre!$F$181/1000)+('09 Spotreba PHM'!S10*Parametre!$C$171*Parametre!$F$182/1000)</f>
        <v>99.044503459999959</v>
      </c>
      <c r="T10" s="236">
        <f>('09 Spotreba PHM'!T5*Parametre!$C$170*Parametre!$F$177/1000)+('09 Spotreba PHM'!T6*Parametre!$C$171*Parametre!$F$178/1000)+('09 Spotreba PHM'!T7*Parametre!$C$171*Parametre!$F$179/1000)+('09 Spotreba PHM'!T8*Parametre!$C$171*Parametre!$F$180/1000)+('09 Spotreba PHM'!T9*Parametre!$C$171*Parametre!$F$181/1000)+('09 Spotreba PHM'!T10*Parametre!$C$171*Parametre!$F$182/1000)</f>
        <v>99.044503459999959</v>
      </c>
      <c r="U10" s="236">
        <f>('09 Spotreba PHM'!U5*Parametre!$C$170*Parametre!$F$177/1000)+('09 Spotreba PHM'!U6*Parametre!$C$171*Parametre!$F$178/1000)+('09 Spotreba PHM'!U7*Parametre!$C$171*Parametre!$F$179/1000)+('09 Spotreba PHM'!U8*Parametre!$C$171*Parametre!$F$180/1000)+('09 Spotreba PHM'!U9*Parametre!$C$171*Parametre!$F$181/1000)+('09 Spotreba PHM'!U10*Parametre!$C$171*Parametre!$F$182/1000)</f>
        <v>99.044503459999959</v>
      </c>
      <c r="V10" s="236">
        <f>('09 Spotreba PHM'!V5*Parametre!$C$170*Parametre!$F$177/1000)+('09 Spotreba PHM'!V6*Parametre!$C$171*Parametre!$F$178/1000)+('09 Spotreba PHM'!V7*Parametre!$C$171*Parametre!$F$179/1000)+('09 Spotreba PHM'!V8*Parametre!$C$171*Parametre!$F$180/1000)+('09 Spotreba PHM'!V9*Parametre!$C$171*Parametre!$F$181/1000)+('09 Spotreba PHM'!V10*Parametre!$C$171*Parametre!$F$182/1000)</f>
        <v>99.044503459999959</v>
      </c>
      <c r="W10" s="236">
        <f>('09 Spotreba PHM'!W5*Parametre!$C$170*Parametre!$F$177/1000)+('09 Spotreba PHM'!W6*Parametre!$C$171*Parametre!$F$178/1000)+('09 Spotreba PHM'!W7*Parametre!$C$171*Parametre!$F$179/1000)+('09 Spotreba PHM'!W8*Parametre!$C$171*Parametre!$F$180/1000)+('09 Spotreba PHM'!W9*Parametre!$C$171*Parametre!$F$181/1000)+('09 Spotreba PHM'!W10*Parametre!$C$171*Parametre!$F$182/1000)</f>
        <v>99.044503459999959</v>
      </c>
      <c r="X10" s="236">
        <f>('09 Spotreba PHM'!X5*Parametre!$C$170*Parametre!$F$177/1000)+('09 Spotreba PHM'!X6*Parametre!$C$171*Parametre!$F$178/1000)+('09 Spotreba PHM'!X7*Parametre!$C$171*Parametre!$F$179/1000)+('09 Spotreba PHM'!X8*Parametre!$C$171*Parametre!$F$180/1000)+('09 Spotreba PHM'!X9*Parametre!$C$171*Parametre!$F$181/1000)+('09 Spotreba PHM'!X10*Parametre!$C$171*Parametre!$F$182/1000)</f>
        <v>99.044503459999959</v>
      </c>
      <c r="Y10" s="236">
        <f>('09 Spotreba PHM'!Y5*Parametre!$C$170*Parametre!$F$177/1000)+('09 Spotreba PHM'!Y6*Parametre!$C$171*Parametre!$F$178/1000)+('09 Spotreba PHM'!Y7*Parametre!$C$171*Parametre!$F$179/1000)+('09 Spotreba PHM'!Y8*Parametre!$C$171*Parametre!$F$180/1000)+('09 Spotreba PHM'!Y9*Parametre!$C$171*Parametre!$F$181/1000)+('09 Spotreba PHM'!Y10*Parametre!$C$171*Parametre!$F$182/1000)</f>
        <v>99.044503459999959</v>
      </c>
      <c r="Z10" s="236">
        <f>('09 Spotreba PHM'!Z5*Parametre!$C$170*Parametre!$F$177/1000)+('09 Spotreba PHM'!Z6*Parametre!$C$171*Parametre!$F$178/1000)+('09 Spotreba PHM'!Z7*Parametre!$C$171*Parametre!$F$179/1000)+('09 Spotreba PHM'!Z8*Parametre!$C$171*Parametre!$F$180/1000)+('09 Spotreba PHM'!Z9*Parametre!$C$171*Parametre!$F$181/1000)+('09 Spotreba PHM'!Z10*Parametre!$C$171*Parametre!$F$182/1000)</f>
        <v>99.044503459999959</v>
      </c>
      <c r="AA10" s="236">
        <f>('09 Spotreba PHM'!AA5*Parametre!$C$170*Parametre!$F$177/1000)+('09 Spotreba PHM'!AA6*Parametre!$C$171*Parametre!$F$178/1000)+('09 Spotreba PHM'!AA7*Parametre!$C$171*Parametre!$F$179/1000)+('09 Spotreba PHM'!AA8*Parametre!$C$171*Parametre!$F$180/1000)+('09 Spotreba PHM'!AA9*Parametre!$C$171*Parametre!$F$181/1000)+('09 Spotreba PHM'!AA10*Parametre!$C$171*Parametre!$F$182/1000)</f>
        <v>99.044503459999959</v>
      </c>
      <c r="AB10" s="236">
        <f>('09 Spotreba PHM'!AB5*Parametre!$C$170*Parametre!$F$177/1000)+('09 Spotreba PHM'!AB6*Parametre!$C$171*Parametre!$F$178/1000)+('09 Spotreba PHM'!AB7*Parametre!$C$171*Parametre!$F$179/1000)+('09 Spotreba PHM'!AB8*Parametre!$C$171*Parametre!$F$180/1000)+('09 Spotreba PHM'!AB9*Parametre!$C$171*Parametre!$F$181/1000)+('09 Spotreba PHM'!AB10*Parametre!$C$171*Parametre!$F$182/1000)</f>
        <v>99.044503459999959</v>
      </c>
      <c r="AC10" s="236">
        <f>('09 Spotreba PHM'!AC5*Parametre!$C$170*Parametre!$F$177/1000)+('09 Spotreba PHM'!AC6*Parametre!$C$171*Parametre!$F$178/1000)+('09 Spotreba PHM'!AC7*Parametre!$C$171*Parametre!$F$179/1000)+('09 Spotreba PHM'!AC8*Parametre!$C$171*Parametre!$F$180/1000)+('09 Spotreba PHM'!AC9*Parametre!$C$171*Parametre!$F$181/1000)+('09 Spotreba PHM'!AC10*Parametre!$C$171*Parametre!$F$182/1000)</f>
        <v>99.044503459999959</v>
      </c>
      <c r="AD10" s="236">
        <f>('09 Spotreba PHM'!AD5*Parametre!$C$170*Parametre!$F$177/1000)+('09 Spotreba PHM'!AD6*Parametre!$C$171*Parametre!$F$178/1000)+('09 Spotreba PHM'!AD7*Parametre!$C$171*Parametre!$F$179/1000)+('09 Spotreba PHM'!AD8*Parametre!$C$171*Parametre!$F$180/1000)+('09 Spotreba PHM'!AD9*Parametre!$C$171*Parametre!$F$181/1000)+('09 Spotreba PHM'!AD10*Parametre!$C$171*Parametre!$F$182/1000)</f>
        <v>99.044503459999959</v>
      </c>
      <c r="AE10" s="236">
        <f>('09 Spotreba PHM'!AE5*Parametre!$C$170*Parametre!$F$177/1000)+('09 Spotreba PHM'!AE6*Parametre!$C$171*Parametre!$F$178/1000)+('09 Spotreba PHM'!AE7*Parametre!$C$171*Parametre!$F$179/1000)+('09 Spotreba PHM'!AE8*Parametre!$C$171*Parametre!$F$180/1000)+('09 Spotreba PHM'!AE9*Parametre!$C$171*Parametre!$F$181/1000)+('09 Spotreba PHM'!AE10*Parametre!$C$171*Parametre!$F$182/1000)</f>
        <v>99.044503459999959</v>
      </c>
      <c r="AF10" s="236">
        <f>('09 Spotreba PHM'!AF5*Parametre!$C$170*Parametre!$F$177/1000)+('09 Spotreba PHM'!AF6*Parametre!$C$171*Parametre!$F$178/1000)+('09 Spotreba PHM'!AF7*Parametre!$C$171*Parametre!$F$179/1000)+('09 Spotreba PHM'!AF8*Parametre!$C$171*Parametre!$F$180/1000)+('09 Spotreba PHM'!AF9*Parametre!$C$171*Parametre!$F$181/1000)+('09 Spotreba PHM'!AF10*Parametre!$C$171*Parametre!$F$182/1000)</f>
        <v>99.044503459999959</v>
      </c>
      <c r="AG10" s="236">
        <f>('09 Spotreba PHM'!AG5*Parametre!$C$170*Parametre!$F$177/1000)+('09 Spotreba PHM'!AG6*Parametre!$C$171*Parametre!$F$178/1000)+('09 Spotreba PHM'!AG7*Parametre!$C$171*Parametre!$F$179/1000)+('09 Spotreba PHM'!AG8*Parametre!$C$171*Parametre!$F$180/1000)+('09 Spotreba PHM'!AG9*Parametre!$C$171*Parametre!$F$181/1000)+('09 Spotreba PHM'!AG10*Parametre!$C$171*Parametre!$F$182/1000)</f>
        <v>99.044503459999959</v>
      </c>
    </row>
    <row r="11" spans="2:33" x14ac:dyDescent="0.2">
      <c r="B11" s="48" t="s">
        <v>398</v>
      </c>
      <c r="C11" s="55">
        <f t="shared" si="2"/>
        <v>325.85767433400002</v>
      </c>
      <c r="D11" s="236">
        <f>('09 Spotreba PHM'!D5*Parametre!$C$170*Parametre!$G$177/1000)+('09 Spotreba PHM'!D6*Parametre!$C$171*Parametre!$G$178/1000)+('09 Spotreba PHM'!D7*Parametre!$C$171*Parametre!$G$179/1000)+('09 Spotreba PHM'!D8*Parametre!$C$171*Parametre!$G$180/1000)+('09 Spotreba PHM'!D9*Parametre!$C$171*Parametre!$G$181/1000)+('09 Spotreba PHM'!D10*Parametre!$C$171*Parametre!$G$182/1000)</f>
        <v>10.861922477799995</v>
      </c>
      <c r="E11" s="236">
        <f>('09 Spotreba PHM'!E5*Parametre!$C$170*Parametre!$G$177/1000)+('09 Spotreba PHM'!E6*Parametre!$C$171*Parametre!$G$178/1000)+('09 Spotreba PHM'!E7*Parametre!$C$171*Parametre!$G$179/1000)+('09 Spotreba PHM'!E8*Parametre!$C$171*Parametre!$G$180/1000)+('09 Spotreba PHM'!E9*Parametre!$C$171*Parametre!$G$181/1000)+('09 Spotreba PHM'!E10*Parametre!$C$171*Parametre!$G$182/1000)</f>
        <v>10.861922477799995</v>
      </c>
      <c r="F11" s="236">
        <f>('09 Spotreba PHM'!F5*Parametre!$C$170*Parametre!$G$177/1000)+('09 Spotreba PHM'!F6*Parametre!$C$171*Parametre!$G$178/1000)+('09 Spotreba PHM'!F7*Parametre!$C$171*Parametre!$G$179/1000)+('09 Spotreba PHM'!F8*Parametre!$C$171*Parametre!$G$180/1000)+('09 Spotreba PHM'!F9*Parametre!$C$171*Parametre!$G$181/1000)+('09 Spotreba PHM'!F10*Parametre!$C$171*Parametre!$G$182/1000)</f>
        <v>10.861922477799995</v>
      </c>
      <c r="G11" s="236">
        <f>('09 Spotreba PHM'!G5*Parametre!$C$170*Parametre!$G$177/1000)+('09 Spotreba PHM'!G6*Parametre!$C$171*Parametre!$G$178/1000)+('09 Spotreba PHM'!G7*Parametre!$C$171*Parametre!$G$179/1000)+('09 Spotreba PHM'!G8*Parametre!$C$171*Parametre!$G$180/1000)+('09 Spotreba PHM'!G9*Parametre!$C$171*Parametre!$G$181/1000)+('09 Spotreba PHM'!G10*Parametre!$C$171*Parametre!$G$182/1000)</f>
        <v>10.861922477799995</v>
      </c>
      <c r="H11" s="236">
        <f>('09 Spotreba PHM'!H5*Parametre!$C$170*Parametre!$G$177/1000)+('09 Spotreba PHM'!H6*Parametre!$C$171*Parametre!$G$178/1000)+('09 Spotreba PHM'!H7*Parametre!$C$171*Parametre!$G$179/1000)+('09 Spotreba PHM'!H8*Parametre!$C$171*Parametre!$G$180/1000)+('09 Spotreba PHM'!H9*Parametre!$C$171*Parametre!$G$181/1000)+('09 Spotreba PHM'!H10*Parametre!$C$171*Parametre!$G$182/1000)</f>
        <v>10.861922477799995</v>
      </c>
      <c r="I11" s="236">
        <f>('09 Spotreba PHM'!I5*Parametre!$C$170*Parametre!$G$177/1000)+('09 Spotreba PHM'!I6*Parametre!$C$171*Parametre!$G$178/1000)+('09 Spotreba PHM'!I7*Parametre!$C$171*Parametre!$G$179/1000)+('09 Spotreba PHM'!I8*Parametre!$C$171*Parametre!$G$180/1000)+('09 Spotreba PHM'!I9*Parametre!$C$171*Parametre!$G$181/1000)+('09 Spotreba PHM'!I10*Parametre!$C$171*Parametre!$G$182/1000)</f>
        <v>10.861922477799995</v>
      </c>
      <c r="J11" s="236">
        <f>('09 Spotreba PHM'!J5*Parametre!$C$170*Parametre!$G$177/1000)+('09 Spotreba PHM'!J6*Parametre!$C$171*Parametre!$G$178/1000)+('09 Spotreba PHM'!J7*Parametre!$C$171*Parametre!$G$179/1000)+('09 Spotreba PHM'!J8*Parametre!$C$171*Parametre!$G$180/1000)+('09 Spotreba PHM'!J9*Parametre!$C$171*Parametre!$G$181/1000)+('09 Spotreba PHM'!J10*Parametre!$C$171*Parametre!$G$182/1000)</f>
        <v>10.861922477799995</v>
      </c>
      <c r="K11" s="236">
        <f>('09 Spotreba PHM'!K5*Parametre!$C$170*Parametre!$G$177/1000)+('09 Spotreba PHM'!K6*Parametre!$C$171*Parametre!$G$178/1000)+('09 Spotreba PHM'!K7*Parametre!$C$171*Parametre!$G$179/1000)+('09 Spotreba PHM'!K8*Parametre!$C$171*Parametre!$G$180/1000)+('09 Spotreba PHM'!K9*Parametre!$C$171*Parametre!$G$181/1000)+('09 Spotreba PHM'!K10*Parametre!$C$171*Parametre!$G$182/1000)</f>
        <v>10.861922477799995</v>
      </c>
      <c r="L11" s="236">
        <f>('09 Spotreba PHM'!L5*Parametre!$C$170*Parametre!$G$177/1000)+('09 Spotreba PHM'!L6*Parametre!$C$171*Parametre!$G$178/1000)+('09 Spotreba PHM'!L7*Parametre!$C$171*Parametre!$G$179/1000)+('09 Spotreba PHM'!L8*Parametre!$C$171*Parametre!$G$180/1000)+('09 Spotreba PHM'!L9*Parametre!$C$171*Parametre!$G$181/1000)+('09 Spotreba PHM'!L10*Parametre!$C$171*Parametre!$G$182/1000)</f>
        <v>10.861922477799995</v>
      </c>
      <c r="M11" s="236">
        <f>('09 Spotreba PHM'!M5*Parametre!$C$170*Parametre!$G$177/1000)+('09 Spotreba PHM'!M6*Parametre!$C$171*Parametre!$G$178/1000)+('09 Spotreba PHM'!M7*Parametre!$C$171*Parametre!$G$179/1000)+('09 Spotreba PHM'!M8*Parametre!$C$171*Parametre!$G$180/1000)+('09 Spotreba PHM'!M9*Parametre!$C$171*Parametre!$G$181/1000)+('09 Spotreba PHM'!M10*Parametre!$C$171*Parametre!$G$182/1000)</f>
        <v>10.861922477799995</v>
      </c>
      <c r="N11" s="236">
        <f>('09 Spotreba PHM'!N5*Parametre!$C$170*Parametre!$G$177/1000)+('09 Spotreba PHM'!N6*Parametre!$C$171*Parametre!$G$178/1000)+('09 Spotreba PHM'!N7*Parametre!$C$171*Parametre!$G$179/1000)+('09 Spotreba PHM'!N8*Parametre!$C$171*Parametre!$G$180/1000)+('09 Spotreba PHM'!N9*Parametre!$C$171*Parametre!$G$181/1000)+('09 Spotreba PHM'!N10*Parametre!$C$171*Parametre!$G$182/1000)</f>
        <v>10.861922477799995</v>
      </c>
      <c r="O11" s="236">
        <f>('09 Spotreba PHM'!O5*Parametre!$C$170*Parametre!$G$177/1000)+('09 Spotreba PHM'!O6*Parametre!$C$171*Parametre!$G$178/1000)+('09 Spotreba PHM'!O7*Parametre!$C$171*Parametre!$G$179/1000)+('09 Spotreba PHM'!O8*Parametre!$C$171*Parametre!$G$180/1000)+('09 Spotreba PHM'!O9*Parametre!$C$171*Parametre!$G$181/1000)+('09 Spotreba PHM'!O10*Parametre!$C$171*Parametre!$G$182/1000)</f>
        <v>10.861922477799995</v>
      </c>
      <c r="P11" s="236">
        <f>('09 Spotreba PHM'!P5*Parametre!$C$170*Parametre!$G$177/1000)+('09 Spotreba PHM'!P6*Parametre!$C$171*Parametre!$G$178/1000)+('09 Spotreba PHM'!P7*Parametre!$C$171*Parametre!$G$179/1000)+('09 Spotreba PHM'!P8*Parametre!$C$171*Parametre!$G$180/1000)+('09 Spotreba PHM'!P9*Parametre!$C$171*Parametre!$G$181/1000)+('09 Spotreba PHM'!P10*Parametre!$C$171*Parametre!$G$182/1000)</f>
        <v>10.861922477799995</v>
      </c>
      <c r="Q11" s="236">
        <f>('09 Spotreba PHM'!Q5*Parametre!$C$170*Parametre!$G$177/1000)+('09 Spotreba PHM'!Q6*Parametre!$C$171*Parametre!$G$178/1000)+('09 Spotreba PHM'!Q7*Parametre!$C$171*Parametre!$G$179/1000)+('09 Spotreba PHM'!Q8*Parametre!$C$171*Parametre!$G$180/1000)+('09 Spotreba PHM'!Q9*Parametre!$C$171*Parametre!$G$181/1000)+('09 Spotreba PHM'!Q10*Parametre!$C$171*Parametre!$G$182/1000)</f>
        <v>10.861922477799995</v>
      </c>
      <c r="R11" s="236">
        <f>('09 Spotreba PHM'!R5*Parametre!$C$170*Parametre!$G$177/1000)+('09 Spotreba PHM'!R6*Parametre!$C$171*Parametre!$G$178/1000)+('09 Spotreba PHM'!R7*Parametre!$C$171*Parametre!$G$179/1000)+('09 Spotreba PHM'!R8*Parametre!$C$171*Parametre!$G$180/1000)+('09 Spotreba PHM'!R9*Parametre!$C$171*Parametre!$G$181/1000)+('09 Spotreba PHM'!R10*Parametre!$C$171*Parametre!$G$182/1000)</f>
        <v>10.861922477799995</v>
      </c>
      <c r="S11" s="236">
        <f>('09 Spotreba PHM'!S5*Parametre!$C$170*Parametre!$G$177/1000)+('09 Spotreba PHM'!S6*Parametre!$C$171*Parametre!$G$178/1000)+('09 Spotreba PHM'!S7*Parametre!$C$171*Parametre!$G$179/1000)+('09 Spotreba PHM'!S8*Parametre!$C$171*Parametre!$G$180/1000)+('09 Spotreba PHM'!S9*Parametre!$C$171*Parametre!$G$181/1000)+('09 Spotreba PHM'!S10*Parametre!$C$171*Parametre!$G$182/1000)</f>
        <v>10.861922477799995</v>
      </c>
      <c r="T11" s="236">
        <f>('09 Spotreba PHM'!T5*Parametre!$C$170*Parametre!$G$177/1000)+('09 Spotreba PHM'!T6*Parametre!$C$171*Parametre!$G$178/1000)+('09 Spotreba PHM'!T7*Parametre!$C$171*Parametre!$G$179/1000)+('09 Spotreba PHM'!T8*Parametre!$C$171*Parametre!$G$180/1000)+('09 Spotreba PHM'!T9*Parametre!$C$171*Parametre!$G$181/1000)+('09 Spotreba PHM'!T10*Parametre!$C$171*Parametre!$G$182/1000)</f>
        <v>10.861922477799995</v>
      </c>
      <c r="U11" s="236">
        <f>('09 Spotreba PHM'!U5*Parametre!$C$170*Parametre!$G$177/1000)+('09 Spotreba PHM'!U6*Parametre!$C$171*Parametre!$G$178/1000)+('09 Spotreba PHM'!U7*Parametre!$C$171*Parametre!$G$179/1000)+('09 Spotreba PHM'!U8*Parametre!$C$171*Parametre!$G$180/1000)+('09 Spotreba PHM'!U9*Parametre!$C$171*Parametre!$G$181/1000)+('09 Spotreba PHM'!U10*Parametre!$C$171*Parametre!$G$182/1000)</f>
        <v>10.861922477799995</v>
      </c>
      <c r="V11" s="236">
        <f>('09 Spotreba PHM'!V5*Parametre!$C$170*Parametre!$G$177/1000)+('09 Spotreba PHM'!V6*Parametre!$C$171*Parametre!$G$178/1000)+('09 Spotreba PHM'!V7*Parametre!$C$171*Parametre!$G$179/1000)+('09 Spotreba PHM'!V8*Parametre!$C$171*Parametre!$G$180/1000)+('09 Spotreba PHM'!V9*Parametre!$C$171*Parametre!$G$181/1000)+('09 Spotreba PHM'!V10*Parametre!$C$171*Parametre!$G$182/1000)</f>
        <v>10.861922477799995</v>
      </c>
      <c r="W11" s="236">
        <f>('09 Spotreba PHM'!W5*Parametre!$C$170*Parametre!$G$177/1000)+('09 Spotreba PHM'!W6*Parametre!$C$171*Parametre!$G$178/1000)+('09 Spotreba PHM'!W7*Parametre!$C$171*Parametre!$G$179/1000)+('09 Spotreba PHM'!W8*Parametre!$C$171*Parametre!$G$180/1000)+('09 Spotreba PHM'!W9*Parametre!$C$171*Parametre!$G$181/1000)+('09 Spotreba PHM'!W10*Parametre!$C$171*Parametre!$G$182/1000)</f>
        <v>10.861922477799995</v>
      </c>
      <c r="X11" s="236">
        <f>('09 Spotreba PHM'!X5*Parametre!$C$170*Parametre!$G$177/1000)+('09 Spotreba PHM'!X6*Parametre!$C$171*Parametre!$G$178/1000)+('09 Spotreba PHM'!X7*Parametre!$C$171*Parametre!$G$179/1000)+('09 Spotreba PHM'!X8*Parametre!$C$171*Parametre!$G$180/1000)+('09 Spotreba PHM'!X9*Parametre!$C$171*Parametre!$G$181/1000)+('09 Spotreba PHM'!X10*Parametre!$C$171*Parametre!$G$182/1000)</f>
        <v>10.861922477799995</v>
      </c>
      <c r="Y11" s="236">
        <f>('09 Spotreba PHM'!Y5*Parametre!$C$170*Parametre!$G$177/1000)+('09 Spotreba PHM'!Y6*Parametre!$C$171*Parametre!$G$178/1000)+('09 Spotreba PHM'!Y7*Parametre!$C$171*Parametre!$G$179/1000)+('09 Spotreba PHM'!Y8*Parametre!$C$171*Parametre!$G$180/1000)+('09 Spotreba PHM'!Y9*Parametre!$C$171*Parametre!$G$181/1000)+('09 Spotreba PHM'!Y10*Parametre!$C$171*Parametre!$G$182/1000)</f>
        <v>10.861922477799995</v>
      </c>
      <c r="Z11" s="236">
        <f>('09 Spotreba PHM'!Z5*Parametre!$C$170*Parametre!$G$177/1000)+('09 Spotreba PHM'!Z6*Parametre!$C$171*Parametre!$G$178/1000)+('09 Spotreba PHM'!Z7*Parametre!$C$171*Parametre!$G$179/1000)+('09 Spotreba PHM'!Z8*Parametre!$C$171*Parametre!$G$180/1000)+('09 Spotreba PHM'!Z9*Parametre!$C$171*Parametre!$G$181/1000)+('09 Spotreba PHM'!Z10*Parametre!$C$171*Parametre!$G$182/1000)</f>
        <v>10.861922477799995</v>
      </c>
      <c r="AA11" s="236">
        <f>('09 Spotreba PHM'!AA5*Parametre!$C$170*Parametre!$G$177/1000)+('09 Spotreba PHM'!AA6*Parametre!$C$171*Parametre!$G$178/1000)+('09 Spotreba PHM'!AA7*Parametre!$C$171*Parametre!$G$179/1000)+('09 Spotreba PHM'!AA8*Parametre!$C$171*Parametre!$G$180/1000)+('09 Spotreba PHM'!AA9*Parametre!$C$171*Parametre!$G$181/1000)+('09 Spotreba PHM'!AA10*Parametre!$C$171*Parametre!$G$182/1000)</f>
        <v>10.861922477799995</v>
      </c>
      <c r="AB11" s="236">
        <f>('09 Spotreba PHM'!AB5*Parametre!$C$170*Parametre!$G$177/1000)+('09 Spotreba PHM'!AB6*Parametre!$C$171*Parametre!$G$178/1000)+('09 Spotreba PHM'!AB7*Parametre!$C$171*Parametre!$G$179/1000)+('09 Spotreba PHM'!AB8*Parametre!$C$171*Parametre!$G$180/1000)+('09 Spotreba PHM'!AB9*Parametre!$C$171*Parametre!$G$181/1000)+('09 Spotreba PHM'!AB10*Parametre!$C$171*Parametre!$G$182/1000)</f>
        <v>10.861922477799995</v>
      </c>
      <c r="AC11" s="236">
        <f>('09 Spotreba PHM'!AC5*Parametre!$C$170*Parametre!$G$177/1000)+('09 Spotreba PHM'!AC6*Parametre!$C$171*Parametre!$G$178/1000)+('09 Spotreba PHM'!AC7*Parametre!$C$171*Parametre!$G$179/1000)+('09 Spotreba PHM'!AC8*Parametre!$C$171*Parametre!$G$180/1000)+('09 Spotreba PHM'!AC9*Parametre!$C$171*Parametre!$G$181/1000)+('09 Spotreba PHM'!AC10*Parametre!$C$171*Parametre!$G$182/1000)</f>
        <v>10.861922477799995</v>
      </c>
      <c r="AD11" s="236">
        <f>('09 Spotreba PHM'!AD5*Parametre!$C$170*Parametre!$G$177/1000)+('09 Spotreba PHM'!AD6*Parametre!$C$171*Parametre!$G$178/1000)+('09 Spotreba PHM'!AD7*Parametre!$C$171*Parametre!$G$179/1000)+('09 Spotreba PHM'!AD8*Parametre!$C$171*Parametre!$G$180/1000)+('09 Spotreba PHM'!AD9*Parametre!$C$171*Parametre!$G$181/1000)+('09 Spotreba PHM'!AD10*Parametre!$C$171*Parametre!$G$182/1000)</f>
        <v>10.861922477799995</v>
      </c>
      <c r="AE11" s="236">
        <f>('09 Spotreba PHM'!AE5*Parametre!$C$170*Parametre!$G$177/1000)+('09 Spotreba PHM'!AE6*Parametre!$C$171*Parametre!$G$178/1000)+('09 Spotreba PHM'!AE7*Parametre!$C$171*Parametre!$G$179/1000)+('09 Spotreba PHM'!AE8*Parametre!$C$171*Parametre!$G$180/1000)+('09 Spotreba PHM'!AE9*Parametre!$C$171*Parametre!$G$181/1000)+('09 Spotreba PHM'!AE10*Parametre!$C$171*Parametre!$G$182/1000)</f>
        <v>10.861922477799995</v>
      </c>
      <c r="AF11" s="236">
        <f>('09 Spotreba PHM'!AF5*Parametre!$C$170*Parametre!$G$177/1000)+('09 Spotreba PHM'!AF6*Parametre!$C$171*Parametre!$G$178/1000)+('09 Spotreba PHM'!AF7*Parametre!$C$171*Parametre!$G$179/1000)+('09 Spotreba PHM'!AF8*Parametre!$C$171*Parametre!$G$180/1000)+('09 Spotreba PHM'!AF9*Parametre!$C$171*Parametre!$G$181/1000)+('09 Spotreba PHM'!AF10*Parametre!$C$171*Parametre!$G$182/1000)</f>
        <v>10.861922477799995</v>
      </c>
      <c r="AG11" s="236">
        <f>('09 Spotreba PHM'!AG5*Parametre!$C$170*Parametre!$G$177/1000)+('09 Spotreba PHM'!AG6*Parametre!$C$171*Parametre!$G$178/1000)+('09 Spotreba PHM'!AG7*Parametre!$C$171*Parametre!$G$179/1000)+('09 Spotreba PHM'!AG8*Parametre!$C$171*Parametre!$G$180/1000)+('09 Spotreba PHM'!AG9*Parametre!$C$171*Parametre!$G$181/1000)+('09 Spotreba PHM'!AG10*Parametre!$C$171*Parametre!$G$182/1000)</f>
        <v>10.861922477799995</v>
      </c>
    </row>
    <row r="12" spans="2:33" x14ac:dyDescent="0.2">
      <c r="B12" s="49" t="s">
        <v>9</v>
      </c>
      <c r="C12" s="237">
        <f>SUM(D12:AG12)</f>
        <v>7165.5057254939975</v>
      </c>
      <c r="D12" s="237">
        <f t="shared" ref="D12:AG12" si="3">SUM(D5:D11)</f>
        <v>238.85019084979987</v>
      </c>
      <c r="E12" s="237">
        <f t="shared" si="3"/>
        <v>238.85019084979987</v>
      </c>
      <c r="F12" s="237">
        <f t="shared" si="3"/>
        <v>238.85019084979987</v>
      </c>
      <c r="G12" s="237">
        <f t="shared" si="3"/>
        <v>238.85019084979987</v>
      </c>
      <c r="H12" s="237">
        <f t="shared" si="3"/>
        <v>238.85019084979987</v>
      </c>
      <c r="I12" s="237">
        <f t="shared" si="3"/>
        <v>238.85019084979987</v>
      </c>
      <c r="J12" s="237">
        <f t="shared" si="3"/>
        <v>238.85019084979987</v>
      </c>
      <c r="K12" s="237">
        <f t="shared" si="3"/>
        <v>238.85019084979987</v>
      </c>
      <c r="L12" s="237">
        <f t="shared" si="3"/>
        <v>238.85019084979987</v>
      </c>
      <c r="M12" s="237">
        <f t="shared" si="3"/>
        <v>238.85019084979987</v>
      </c>
      <c r="N12" s="237">
        <f t="shared" si="3"/>
        <v>238.85019084979987</v>
      </c>
      <c r="O12" s="237">
        <f t="shared" si="3"/>
        <v>238.85019084979987</v>
      </c>
      <c r="P12" s="237">
        <f t="shared" si="3"/>
        <v>238.85019084979987</v>
      </c>
      <c r="Q12" s="237">
        <f t="shared" si="3"/>
        <v>238.85019084979987</v>
      </c>
      <c r="R12" s="237">
        <f t="shared" si="3"/>
        <v>238.85019084979987</v>
      </c>
      <c r="S12" s="237">
        <f t="shared" si="3"/>
        <v>238.85019084979987</v>
      </c>
      <c r="T12" s="237">
        <f t="shared" si="3"/>
        <v>238.85019084979987</v>
      </c>
      <c r="U12" s="237">
        <f t="shared" si="3"/>
        <v>238.85019084979987</v>
      </c>
      <c r="V12" s="237">
        <f t="shared" si="3"/>
        <v>238.85019084979987</v>
      </c>
      <c r="W12" s="237">
        <f t="shared" si="3"/>
        <v>238.85019084979987</v>
      </c>
      <c r="X12" s="237">
        <f t="shared" si="3"/>
        <v>238.85019084979987</v>
      </c>
      <c r="Y12" s="237">
        <f t="shared" si="3"/>
        <v>238.85019084979987</v>
      </c>
      <c r="Z12" s="237">
        <f t="shared" si="3"/>
        <v>238.85019084979987</v>
      </c>
      <c r="AA12" s="237">
        <f t="shared" si="3"/>
        <v>238.85019084979987</v>
      </c>
      <c r="AB12" s="237">
        <f t="shared" si="3"/>
        <v>238.85019084979987</v>
      </c>
      <c r="AC12" s="237">
        <f t="shared" si="3"/>
        <v>238.85019084979987</v>
      </c>
      <c r="AD12" s="237">
        <f t="shared" si="3"/>
        <v>238.85019084979987</v>
      </c>
      <c r="AE12" s="237">
        <f t="shared" si="3"/>
        <v>238.85019084979987</v>
      </c>
      <c r="AF12" s="237">
        <f t="shared" si="3"/>
        <v>238.85019084979987</v>
      </c>
      <c r="AG12" s="237">
        <f t="shared" si="3"/>
        <v>238.85019084979987</v>
      </c>
    </row>
    <row r="15" spans="2:33" x14ac:dyDescent="0.2">
      <c r="B15" s="48"/>
      <c r="C15" s="48"/>
      <c r="D15" s="48" t="s">
        <v>10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</row>
    <row r="16" spans="2:33" x14ac:dyDescent="0.2">
      <c r="B16" s="49" t="s">
        <v>404</v>
      </c>
      <c r="C16" s="49"/>
      <c r="D16" s="50">
        <v>1</v>
      </c>
      <c r="E16" s="50">
        <v>2</v>
      </c>
      <c r="F16" s="50">
        <v>3</v>
      </c>
      <c r="G16" s="50">
        <v>4</v>
      </c>
      <c r="H16" s="50">
        <v>5</v>
      </c>
      <c r="I16" s="50">
        <v>6</v>
      </c>
      <c r="J16" s="50">
        <v>7</v>
      </c>
      <c r="K16" s="50">
        <v>8</v>
      </c>
      <c r="L16" s="50">
        <v>9</v>
      </c>
      <c r="M16" s="50">
        <v>10</v>
      </c>
      <c r="N16" s="50">
        <v>11</v>
      </c>
      <c r="O16" s="50">
        <v>12</v>
      </c>
      <c r="P16" s="50">
        <v>13</v>
      </c>
      <c r="Q16" s="50">
        <v>14</v>
      </c>
      <c r="R16" s="50">
        <v>15</v>
      </c>
      <c r="S16" s="50">
        <v>16</v>
      </c>
      <c r="T16" s="50">
        <v>17</v>
      </c>
      <c r="U16" s="50">
        <v>18</v>
      </c>
      <c r="V16" s="50">
        <v>19</v>
      </c>
      <c r="W16" s="50">
        <v>20</v>
      </c>
      <c r="X16" s="50">
        <v>21</v>
      </c>
      <c r="Y16" s="50">
        <v>22</v>
      </c>
      <c r="Z16" s="50">
        <v>23</v>
      </c>
      <c r="AA16" s="50">
        <v>24</v>
      </c>
      <c r="AB16" s="50">
        <v>25</v>
      </c>
      <c r="AC16" s="50">
        <v>26</v>
      </c>
      <c r="AD16" s="50">
        <v>27</v>
      </c>
      <c r="AE16" s="50">
        <v>28</v>
      </c>
      <c r="AF16" s="50">
        <v>29</v>
      </c>
      <c r="AG16" s="50">
        <v>30</v>
      </c>
    </row>
    <row r="17" spans="2:33" x14ac:dyDescent="0.2">
      <c r="B17" s="51" t="s">
        <v>46</v>
      </c>
      <c r="C17" s="51" t="s">
        <v>9</v>
      </c>
      <c r="D17" s="53">
        <f>D4</f>
        <v>2022</v>
      </c>
      <c r="E17" s="53">
        <f t="shared" ref="E17:AG17" si="4">E4</f>
        <v>2023</v>
      </c>
      <c r="F17" s="53">
        <f t="shared" si="4"/>
        <v>2024</v>
      </c>
      <c r="G17" s="53">
        <f t="shared" si="4"/>
        <v>2025</v>
      </c>
      <c r="H17" s="53">
        <f t="shared" si="4"/>
        <v>2026</v>
      </c>
      <c r="I17" s="53">
        <f t="shared" si="4"/>
        <v>2027</v>
      </c>
      <c r="J17" s="53">
        <f t="shared" si="4"/>
        <v>2028</v>
      </c>
      <c r="K17" s="53">
        <f t="shared" si="4"/>
        <v>2029</v>
      </c>
      <c r="L17" s="53">
        <f t="shared" si="4"/>
        <v>2030</v>
      </c>
      <c r="M17" s="53">
        <f t="shared" si="4"/>
        <v>2031</v>
      </c>
      <c r="N17" s="53">
        <f t="shared" si="4"/>
        <v>2032</v>
      </c>
      <c r="O17" s="53">
        <f t="shared" si="4"/>
        <v>2033</v>
      </c>
      <c r="P17" s="53">
        <f t="shared" si="4"/>
        <v>2034</v>
      </c>
      <c r="Q17" s="53">
        <f t="shared" si="4"/>
        <v>2035</v>
      </c>
      <c r="R17" s="53">
        <f t="shared" si="4"/>
        <v>2036</v>
      </c>
      <c r="S17" s="53">
        <f t="shared" si="4"/>
        <v>2037</v>
      </c>
      <c r="T17" s="53">
        <f t="shared" si="4"/>
        <v>2038</v>
      </c>
      <c r="U17" s="53">
        <f t="shared" si="4"/>
        <v>2039</v>
      </c>
      <c r="V17" s="53">
        <f t="shared" si="4"/>
        <v>2040</v>
      </c>
      <c r="W17" s="53">
        <f t="shared" si="4"/>
        <v>2041</v>
      </c>
      <c r="X17" s="53">
        <f t="shared" si="4"/>
        <v>2042</v>
      </c>
      <c r="Y17" s="53">
        <f t="shared" si="4"/>
        <v>2043</v>
      </c>
      <c r="Z17" s="53">
        <f t="shared" si="4"/>
        <v>2044</v>
      </c>
      <c r="AA17" s="53">
        <f t="shared" si="4"/>
        <v>2045</v>
      </c>
      <c r="AB17" s="53">
        <f t="shared" si="4"/>
        <v>2046</v>
      </c>
      <c r="AC17" s="53">
        <f t="shared" si="4"/>
        <v>2047</v>
      </c>
      <c r="AD17" s="53">
        <f t="shared" si="4"/>
        <v>2048</v>
      </c>
      <c r="AE17" s="53">
        <f t="shared" si="4"/>
        <v>2049</v>
      </c>
      <c r="AF17" s="53">
        <f t="shared" si="4"/>
        <v>2050</v>
      </c>
      <c r="AG17" s="53">
        <f t="shared" si="4"/>
        <v>2051</v>
      </c>
    </row>
    <row r="18" spans="2:33" x14ac:dyDescent="0.2">
      <c r="B18" s="48" t="s">
        <v>401</v>
      </c>
      <c r="C18" s="55">
        <f>SUM(D18:AG18)</f>
        <v>0</v>
      </c>
      <c r="D18" s="236">
        <f>('09 Spotreba PHM'!D16*Parametre!$C$170*Parametre!$C$177/1000)+('09 Spotreba PHM'!D17*Parametre!$C$171*Parametre!$C$178/1000)+('09 Spotreba PHM'!D18*Parametre!$C$171*Parametre!$C$179/1000)+('09 Spotreba PHM'!D19*Parametre!$C$171*Parametre!$C$180/1000)+('09 Spotreba PHM'!D20*Parametre!$C$171*Parametre!$C$181/1000)+('09 Spotreba PHM'!D21*Parametre!$C$171*Parametre!$C$182/1000)</f>
        <v>0</v>
      </c>
      <c r="E18" s="236">
        <f>('09 Spotreba PHM'!E16*Parametre!$C$170*Parametre!$C$177/1000)+('09 Spotreba PHM'!E17*Parametre!$C$171*Parametre!$C$178/1000)+('09 Spotreba PHM'!E18*Parametre!$C$171*Parametre!$C$179/1000)+('09 Spotreba PHM'!E19*Parametre!$C$171*Parametre!$C$180/1000)+('09 Spotreba PHM'!E20*Parametre!$C$171*Parametre!$C$181/1000)+('09 Spotreba PHM'!E21*Parametre!$C$171*Parametre!$C$182/1000)</f>
        <v>0</v>
      </c>
      <c r="F18" s="236">
        <f>('09 Spotreba PHM'!F16*Parametre!$C$170*Parametre!$C$177/1000)+('09 Spotreba PHM'!F17*Parametre!$C$171*Parametre!$C$178/1000)+('09 Spotreba PHM'!F18*Parametre!$C$171*Parametre!$C$179/1000)+('09 Spotreba PHM'!F19*Parametre!$C$171*Parametre!$C$180/1000)+('09 Spotreba PHM'!F20*Parametre!$C$171*Parametre!$C$181/1000)+('09 Spotreba PHM'!F21*Parametre!$C$171*Parametre!$C$182/1000)</f>
        <v>0</v>
      </c>
      <c r="G18" s="236">
        <f>('09 Spotreba PHM'!G16*Parametre!$C$170*Parametre!$C$177/1000)+('09 Spotreba PHM'!G17*Parametre!$C$171*Parametre!$C$178/1000)+('09 Spotreba PHM'!G18*Parametre!$C$171*Parametre!$C$179/1000)+('09 Spotreba PHM'!G19*Parametre!$C$171*Parametre!$C$180/1000)+('09 Spotreba PHM'!G20*Parametre!$C$171*Parametre!$C$181/1000)+('09 Spotreba PHM'!G21*Parametre!$C$171*Parametre!$C$182/1000)</f>
        <v>0</v>
      </c>
      <c r="H18" s="236">
        <f>('09 Spotreba PHM'!H16*Parametre!$C$170*Parametre!$C$177/1000)+('09 Spotreba PHM'!H17*Parametre!$C$171*Parametre!$C$178/1000)+('09 Spotreba PHM'!H18*Parametre!$C$171*Parametre!$C$179/1000)+('09 Spotreba PHM'!H19*Parametre!$C$171*Parametre!$C$180/1000)+('09 Spotreba PHM'!H20*Parametre!$C$171*Parametre!$C$181/1000)+('09 Spotreba PHM'!H21*Parametre!$C$171*Parametre!$C$182/1000)</f>
        <v>0</v>
      </c>
      <c r="I18" s="236">
        <f>('09 Spotreba PHM'!I16*Parametre!$C$170*Parametre!$C$177/1000)+('09 Spotreba PHM'!I17*Parametre!$C$171*Parametre!$C$178/1000)+('09 Spotreba PHM'!I18*Parametre!$C$171*Parametre!$C$179/1000)+('09 Spotreba PHM'!I19*Parametre!$C$171*Parametre!$C$180/1000)+('09 Spotreba PHM'!I20*Parametre!$C$171*Parametre!$C$181/1000)+('09 Spotreba PHM'!I21*Parametre!$C$171*Parametre!$C$182/1000)</f>
        <v>0</v>
      </c>
      <c r="J18" s="236">
        <f>('09 Spotreba PHM'!J16*Parametre!$C$170*Parametre!$C$177/1000)+('09 Spotreba PHM'!J17*Parametre!$C$171*Parametre!$C$178/1000)+('09 Spotreba PHM'!J18*Parametre!$C$171*Parametre!$C$179/1000)+('09 Spotreba PHM'!J19*Parametre!$C$171*Parametre!$C$180/1000)+('09 Spotreba PHM'!J20*Parametre!$C$171*Parametre!$C$181/1000)+('09 Spotreba PHM'!J21*Parametre!$C$171*Parametre!$C$182/1000)</f>
        <v>0</v>
      </c>
      <c r="K18" s="236">
        <f>('09 Spotreba PHM'!K16*Parametre!$C$170*Parametre!$C$177/1000)+('09 Spotreba PHM'!K17*Parametre!$C$171*Parametre!$C$178/1000)+('09 Spotreba PHM'!K18*Parametre!$C$171*Parametre!$C$179/1000)+('09 Spotreba PHM'!K19*Parametre!$C$171*Parametre!$C$180/1000)+('09 Spotreba PHM'!K20*Parametre!$C$171*Parametre!$C$181/1000)+('09 Spotreba PHM'!K21*Parametre!$C$171*Parametre!$C$182/1000)</f>
        <v>0</v>
      </c>
      <c r="L18" s="236">
        <f>('09 Spotreba PHM'!L16*Parametre!$C$170*Parametre!$C$177/1000)+('09 Spotreba PHM'!L17*Parametre!$C$171*Parametre!$C$178/1000)+('09 Spotreba PHM'!L18*Parametre!$C$171*Parametre!$C$179/1000)+('09 Spotreba PHM'!L19*Parametre!$C$171*Parametre!$C$180/1000)+('09 Spotreba PHM'!L20*Parametre!$C$171*Parametre!$C$181/1000)+('09 Spotreba PHM'!L21*Parametre!$C$171*Parametre!$C$182/1000)</f>
        <v>0</v>
      </c>
      <c r="M18" s="236">
        <f>('09 Spotreba PHM'!M16*Parametre!$C$170*Parametre!$C$177/1000)+('09 Spotreba PHM'!M17*Parametre!$C$171*Parametre!$C$178/1000)+('09 Spotreba PHM'!M18*Parametre!$C$171*Parametre!$C$179/1000)+('09 Spotreba PHM'!M19*Parametre!$C$171*Parametre!$C$180/1000)+('09 Spotreba PHM'!M20*Parametre!$C$171*Parametre!$C$181/1000)+('09 Spotreba PHM'!M21*Parametre!$C$171*Parametre!$C$182/1000)</f>
        <v>0</v>
      </c>
      <c r="N18" s="236">
        <f>('09 Spotreba PHM'!N16*Parametre!$C$170*Parametre!$C$177/1000)+('09 Spotreba PHM'!N17*Parametre!$C$171*Parametre!$C$178/1000)+('09 Spotreba PHM'!N18*Parametre!$C$171*Parametre!$C$179/1000)+('09 Spotreba PHM'!N19*Parametre!$C$171*Parametre!$C$180/1000)+('09 Spotreba PHM'!N20*Parametre!$C$171*Parametre!$C$181/1000)+('09 Spotreba PHM'!N21*Parametre!$C$171*Parametre!$C$182/1000)</f>
        <v>0</v>
      </c>
      <c r="O18" s="236">
        <f>('09 Spotreba PHM'!O16*Parametre!$C$170*Parametre!$C$177/1000)+('09 Spotreba PHM'!O17*Parametre!$C$171*Parametre!$C$178/1000)+('09 Spotreba PHM'!O18*Parametre!$C$171*Parametre!$C$179/1000)+('09 Spotreba PHM'!O19*Parametre!$C$171*Parametre!$C$180/1000)+('09 Spotreba PHM'!O20*Parametre!$C$171*Parametre!$C$181/1000)+('09 Spotreba PHM'!O21*Parametre!$C$171*Parametre!$C$182/1000)</f>
        <v>0</v>
      </c>
      <c r="P18" s="236">
        <f>('09 Spotreba PHM'!P16*Parametre!$C$170*Parametre!$C$177/1000)+('09 Spotreba PHM'!P17*Parametre!$C$171*Parametre!$C$178/1000)+('09 Spotreba PHM'!P18*Parametre!$C$171*Parametre!$C$179/1000)+('09 Spotreba PHM'!P19*Parametre!$C$171*Parametre!$C$180/1000)+('09 Spotreba PHM'!P20*Parametre!$C$171*Parametre!$C$181/1000)+('09 Spotreba PHM'!P21*Parametre!$C$171*Parametre!$C$182/1000)</f>
        <v>0</v>
      </c>
      <c r="Q18" s="236">
        <f>('09 Spotreba PHM'!Q16*Parametre!$C$170*Parametre!$C$177/1000)+('09 Spotreba PHM'!Q17*Parametre!$C$171*Parametre!$C$178/1000)+('09 Spotreba PHM'!Q18*Parametre!$C$171*Parametre!$C$179/1000)+('09 Spotreba PHM'!Q19*Parametre!$C$171*Parametre!$C$180/1000)+('09 Spotreba PHM'!Q20*Parametre!$C$171*Parametre!$C$181/1000)+('09 Spotreba PHM'!Q21*Parametre!$C$171*Parametre!$C$182/1000)</f>
        <v>0</v>
      </c>
      <c r="R18" s="236">
        <f>('09 Spotreba PHM'!R16*Parametre!$C$170*Parametre!$C$177/1000)+('09 Spotreba PHM'!R17*Parametre!$C$171*Parametre!$C$178/1000)+('09 Spotreba PHM'!R18*Parametre!$C$171*Parametre!$C$179/1000)+('09 Spotreba PHM'!R19*Parametre!$C$171*Parametre!$C$180/1000)+('09 Spotreba PHM'!R20*Parametre!$C$171*Parametre!$C$181/1000)+('09 Spotreba PHM'!R21*Parametre!$C$171*Parametre!$C$182/1000)</f>
        <v>0</v>
      </c>
      <c r="S18" s="236">
        <f>('09 Spotreba PHM'!S16*Parametre!$C$170*Parametre!$C$177/1000)+('09 Spotreba PHM'!S17*Parametre!$C$171*Parametre!$C$178/1000)+('09 Spotreba PHM'!S18*Parametre!$C$171*Parametre!$C$179/1000)+('09 Spotreba PHM'!S19*Parametre!$C$171*Parametre!$C$180/1000)+('09 Spotreba PHM'!S20*Parametre!$C$171*Parametre!$C$181/1000)+('09 Spotreba PHM'!S21*Parametre!$C$171*Parametre!$C$182/1000)</f>
        <v>0</v>
      </c>
      <c r="T18" s="236">
        <f>('09 Spotreba PHM'!T16*Parametre!$C$170*Parametre!$C$177/1000)+('09 Spotreba PHM'!T17*Parametre!$C$171*Parametre!$C$178/1000)+('09 Spotreba PHM'!T18*Parametre!$C$171*Parametre!$C$179/1000)+('09 Spotreba PHM'!T19*Parametre!$C$171*Parametre!$C$180/1000)+('09 Spotreba PHM'!T20*Parametre!$C$171*Parametre!$C$181/1000)+('09 Spotreba PHM'!T21*Parametre!$C$171*Parametre!$C$182/1000)</f>
        <v>0</v>
      </c>
      <c r="U18" s="236">
        <f>('09 Spotreba PHM'!U16*Parametre!$C$170*Parametre!$C$177/1000)+('09 Spotreba PHM'!U17*Parametre!$C$171*Parametre!$C$178/1000)+('09 Spotreba PHM'!U18*Parametre!$C$171*Parametre!$C$179/1000)+('09 Spotreba PHM'!U19*Parametre!$C$171*Parametre!$C$180/1000)+('09 Spotreba PHM'!U20*Parametre!$C$171*Parametre!$C$181/1000)+('09 Spotreba PHM'!U21*Parametre!$C$171*Parametre!$C$182/1000)</f>
        <v>0</v>
      </c>
      <c r="V18" s="236">
        <f>('09 Spotreba PHM'!V16*Parametre!$C$170*Parametre!$C$177/1000)+('09 Spotreba PHM'!V17*Parametre!$C$171*Parametre!$C$178/1000)+('09 Spotreba PHM'!V18*Parametre!$C$171*Parametre!$C$179/1000)+('09 Spotreba PHM'!V19*Parametre!$C$171*Parametre!$C$180/1000)+('09 Spotreba PHM'!V20*Parametre!$C$171*Parametre!$C$181/1000)+('09 Spotreba PHM'!V21*Parametre!$C$171*Parametre!$C$182/1000)</f>
        <v>0</v>
      </c>
      <c r="W18" s="236">
        <f>('09 Spotreba PHM'!W16*Parametre!$C$170*Parametre!$C$177/1000)+('09 Spotreba PHM'!W17*Parametre!$C$171*Parametre!$C$178/1000)+('09 Spotreba PHM'!W18*Parametre!$C$171*Parametre!$C$179/1000)+('09 Spotreba PHM'!W19*Parametre!$C$171*Parametre!$C$180/1000)+('09 Spotreba PHM'!W20*Parametre!$C$171*Parametre!$C$181/1000)+('09 Spotreba PHM'!W21*Parametre!$C$171*Parametre!$C$182/1000)</f>
        <v>0</v>
      </c>
      <c r="X18" s="236">
        <f>('09 Spotreba PHM'!X16*Parametre!$C$170*Parametre!$C$177/1000)+('09 Spotreba PHM'!X17*Parametre!$C$171*Parametre!$C$178/1000)+('09 Spotreba PHM'!X18*Parametre!$C$171*Parametre!$C$179/1000)+('09 Spotreba PHM'!X19*Parametre!$C$171*Parametre!$C$180/1000)+('09 Spotreba PHM'!X20*Parametre!$C$171*Parametre!$C$181/1000)+('09 Spotreba PHM'!X21*Parametre!$C$171*Parametre!$C$182/1000)</f>
        <v>0</v>
      </c>
      <c r="Y18" s="236">
        <f>('09 Spotreba PHM'!Y16*Parametre!$C$170*Parametre!$C$177/1000)+('09 Spotreba PHM'!Y17*Parametre!$C$171*Parametre!$C$178/1000)+('09 Spotreba PHM'!Y18*Parametre!$C$171*Parametre!$C$179/1000)+('09 Spotreba PHM'!Y19*Parametre!$C$171*Parametre!$C$180/1000)+('09 Spotreba PHM'!Y20*Parametre!$C$171*Parametre!$C$181/1000)+('09 Spotreba PHM'!Y21*Parametre!$C$171*Parametre!$C$182/1000)</f>
        <v>0</v>
      </c>
      <c r="Z18" s="236">
        <f>('09 Spotreba PHM'!Z16*Parametre!$C$170*Parametre!$C$177/1000)+('09 Spotreba PHM'!Z17*Parametre!$C$171*Parametre!$C$178/1000)+('09 Spotreba PHM'!Z18*Parametre!$C$171*Parametre!$C$179/1000)+('09 Spotreba PHM'!Z19*Parametre!$C$171*Parametre!$C$180/1000)+('09 Spotreba PHM'!Z20*Parametre!$C$171*Parametre!$C$181/1000)+('09 Spotreba PHM'!Z21*Parametre!$C$171*Parametre!$C$182/1000)</f>
        <v>0</v>
      </c>
      <c r="AA18" s="236">
        <f>('09 Spotreba PHM'!AA16*Parametre!$C$170*Parametre!$C$177/1000)+('09 Spotreba PHM'!AA17*Parametre!$C$171*Parametre!$C$178/1000)+('09 Spotreba PHM'!AA18*Parametre!$C$171*Parametre!$C$179/1000)+('09 Spotreba PHM'!AA19*Parametre!$C$171*Parametre!$C$180/1000)+('09 Spotreba PHM'!AA20*Parametre!$C$171*Parametre!$C$181/1000)+('09 Spotreba PHM'!AA21*Parametre!$C$171*Parametre!$C$182/1000)</f>
        <v>0</v>
      </c>
      <c r="AB18" s="236">
        <f>('09 Spotreba PHM'!AB16*Parametre!$C$170*Parametre!$C$177/1000)+('09 Spotreba PHM'!AB17*Parametre!$C$171*Parametre!$C$178/1000)+('09 Spotreba PHM'!AB18*Parametre!$C$171*Parametre!$C$179/1000)+('09 Spotreba PHM'!AB19*Parametre!$C$171*Parametre!$C$180/1000)+('09 Spotreba PHM'!AB20*Parametre!$C$171*Parametre!$C$181/1000)+('09 Spotreba PHM'!AB21*Parametre!$C$171*Parametre!$C$182/1000)</f>
        <v>0</v>
      </c>
      <c r="AC18" s="236">
        <f>('09 Spotreba PHM'!AC16*Parametre!$C$170*Parametre!$C$177/1000)+('09 Spotreba PHM'!AC17*Parametre!$C$171*Parametre!$C$178/1000)+('09 Spotreba PHM'!AC18*Parametre!$C$171*Parametre!$C$179/1000)+('09 Spotreba PHM'!AC19*Parametre!$C$171*Parametre!$C$180/1000)+('09 Spotreba PHM'!AC20*Parametre!$C$171*Parametre!$C$181/1000)+('09 Spotreba PHM'!AC21*Parametre!$C$171*Parametre!$C$182/1000)</f>
        <v>0</v>
      </c>
      <c r="AD18" s="236">
        <f>('09 Spotreba PHM'!AD16*Parametre!$C$170*Parametre!$C$177/1000)+('09 Spotreba PHM'!AD17*Parametre!$C$171*Parametre!$C$178/1000)+('09 Spotreba PHM'!AD18*Parametre!$C$171*Parametre!$C$179/1000)+('09 Spotreba PHM'!AD19*Parametre!$C$171*Parametre!$C$180/1000)+('09 Spotreba PHM'!AD20*Parametre!$C$171*Parametre!$C$181/1000)+('09 Spotreba PHM'!AD21*Parametre!$C$171*Parametre!$C$182/1000)</f>
        <v>0</v>
      </c>
      <c r="AE18" s="236">
        <f>('09 Spotreba PHM'!AE16*Parametre!$C$170*Parametre!$C$177/1000)+('09 Spotreba PHM'!AE17*Parametre!$C$171*Parametre!$C$178/1000)+('09 Spotreba PHM'!AE18*Parametre!$C$171*Parametre!$C$179/1000)+('09 Spotreba PHM'!AE19*Parametre!$C$171*Parametre!$C$180/1000)+('09 Spotreba PHM'!AE20*Parametre!$C$171*Parametre!$C$181/1000)+('09 Spotreba PHM'!AE21*Parametre!$C$171*Parametre!$C$182/1000)</f>
        <v>0</v>
      </c>
      <c r="AF18" s="236">
        <f>('09 Spotreba PHM'!AF16*Parametre!$C$170*Parametre!$C$177/1000)+('09 Spotreba PHM'!AF17*Parametre!$C$171*Parametre!$C$178/1000)+('09 Spotreba PHM'!AF18*Parametre!$C$171*Parametre!$C$179/1000)+('09 Spotreba PHM'!AF19*Parametre!$C$171*Parametre!$C$180/1000)+('09 Spotreba PHM'!AF20*Parametre!$C$171*Parametre!$C$181/1000)+('09 Spotreba PHM'!AF21*Parametre!$C$171*Parametre!$C$182/1000)</f>
        <v>0</v>
      </c>
      <c r="AG18" s="236">
        <f>('09 Spotreba PHM'!AG16*Parametre!$C$170*Parametre!$C$177/1000)+('09 Spotreba PHM'!AG17*Parametre!$C$171*Parametre!$C$178/1000)+('09 Spotreba PHM'!AG18*Parametre!$C$171*Parametre!$C$179/1000)+('09 Spotreba PHM'!AG19*Parametre!$C$171*Parametre!$C$180/1000)+('09 Spotreba PHM'!AG20*Parametre!$C$171*Parametre!$C$181/1000)+('09 Spotreba PHM'!AG21*Parametre!$C$171*Parametre!$C$182/1000)</f>
        <v>0</v>
      </c>
    </row>
    <row r="19" spans="2:33" x14ac:dyDescent="0.2">
      <c r="B19" s="48" t="s">
        <v>399</v>
      </c>
      <c r="C19" s="55">
        <f t="shared" ref="C19:C22" si="5">SUM(D19:AG19)</f>
        <v>0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0</v>
      </c>
      <c r="P19" s="236">
        <v>0</v>
      </c>
      <c r="Q19" s="236">
        <v>0</v>
      </c>
      <c r="R19" s="236">
        <v>0</v>
      </c>
      <c r="S19" s="236">
        <v>0</v>
      </c>
      <c r="T19" s="236">
        <v>0</v>
      </c>
      <c r="U19" s="236">
        <v>0</v>
      </c>
      <c r="V19" s="236">
        <v>0</v>
      </c>
      <c r="W19" s="236">
        <v>0</v>
      </c>
      <c r="X19" s="236">
        <v>0</v>
      </c>
      <c r="Y19" s="236">
        <v>0</v>
      </c>
      <c r="Z19" s="236">
        <v>0</v>
      </c>
      <c r="AA19" s="236">
        <v>0</v>
      </c>
      <c r="AB19" s="236">
        <v>0</v>
      </c>
      <c r="AC19" s="236">
        <v>0</v>
      </c>
      <c r="AD19" s="236">
        <v>0</v>
      </c>
      <c r="AE19" s="236">
        <v>0</v>
      </c>
      <c r="AF19" s="236">
        <v>0</v>
      </c>
      <c r="AG19" s="236">
        <v>0</v>
      </c>
    </row>
    <row r="20" spans="2:33" x14ac:dyDescent="0.2">
      <c r="B20" s="48" t="s">
        <v>402</v>
      </c>
      <c r="C20" s="55">
        <f t="shared" si="5"/>
        <v>0</v>
      </c>
      <c r="D20" s="236">
        <f>('09 Spotreba PHM'!D16*Parametre!$C$170*Parametre!$D$177/1000)+('09 Spotreba PHM'!D17*Parametre!$C$171*Parametre!$D$178/1000)+('09 Spotreba PHM'!D18*Parametre!$C$171*Parametre!$D$179/1000)+('09 Spotreba PHM'!D19*Parametre!$C$171*Parametre!$D$180/1000)+('09 Spotreba PHM'!D20*Parametre!$C$171*Parametre!$D$181/1000)+('09 Spotreba PHM'!D21*Parametre!$C$171*Parametre!$D$182/1000)</f>
        <v>0</v>
      </c>
      <c r="E20" s="236">
        <f>('09 Spotreba PHM'!E16*Parametre!$C$170*Parametre!$D$177/1000)+('09 Spotreba PHM'!E17*Parametre!$C$171*Parametre!$D$178/1000)+('09 Spotreba PHM'!E18*Parametre!$C$171*Parametre!$D$179/1000)+('09 Spotreba PHM'!E19*Parametre!$C$171*Parametre!$D$180/1000)+('09 Spotreba PHM'!E20*Parametre!$C$171*Parametre!$D$181/1000)+('09 Spotreba PHM'!E21*Parametre!$C$171*Parametre!$D$182/1000)</f>
        <v>0</v>
      </c>
      <c r="F20" s="236">
        <f>('09 Spotreba PHM'!F16*Parametre!$C$170*Parametre!$D$177/1000)+('09 Spotreba PHM'!F17*Parametre!$C$171*Parametre!$D$178/1000)+('09 Spotreba PHM'!F18*Parametre!$C$171*Parametre!$D$179/1000)+('09 Spotreba PHM'!F19*Parametre!$C$171*Parametre!$D$180/1000)+('09 Spotreba PHM'!F20*Parametre!$C$171*Parametre!$D$181/1000)+('09 Spotreba PHM'!F21*Parametre!$C$171*Parametre!$D$182/1000)</f>
        <v>0</v>
      </c>
      <c r="G20" s="236">
        <f>('09 Spotreba PHM'!G16*Parametre!$C$170*Parametre!$D$177/1000)+('09 Spotreba PHM'!G17*Parametre!$C$171*Parametre!$D$178/1000)+('09 Spotreba PHM'!G18*Parametre!$C$171*Parametre!$D$179/1000)+('09 Spotreba PHM'!G19*Parametre!$C$171*Parametre!$D$180/1000)+('09 Spotreba PHM'!G20*Parametre!$C$171*Parametre!$D$181/1000)+('09 Spotreba PHM'!G21*Parametre!$C$171*Parametre!$D$182/1000)</f>
        <v>0</v>
      </c>
      <c r="H20" s="236">
        <f>('09 Spotreba PHM'!H16*Parametre!$C$170*Parametre!$D$177/1000)+('09 Spotreba PHM'!H17*Parametre!$C$171*Parametre!$D$178/1000)+('09 Spotreba PHM'!H18*Parametre!$C$171*Parametre!$D$179/1000)+('09 Spotreba PHM'!H19*Parametre!$C$171*Parametre!$D$180/1000)+('09 Spotreba PHM'!H20*Parametre!$C$171*Parametre!$D$181/1000)+('09 Spotreba PHM'!H21*Parametre!$C$171*Parametre!$D$182/1000)</f>
        <v>0</v>
      </c>
      <c r="I20" s="236">
        <f>('09 Spotreba PHM'!I16*Parametre!$C$170*Parametre!$D$177/1000)+('09 Spotreba PHM'!I17*Parametre!$C$171*Parametre!$D$178/1000)+('09 Spotreba PHM'!I18*Parametre!$C$171*Parametre!$D$179/1000)+('09 Spotreba PHM'!I19*Parametre!$C$171*Parametre!$D$180/1000)+('09 Spotreba PHM'!I20*Parametre!$C$171*Parametre!$D$181/1000)+('09 Spotreba PHM'!I21*Parametre!$C$171*Parametre!$D$182/1000)</f>
        <v>0</v>
      </c>
      <c r="J20" s="236">
        <f>('09 Spotreba PHM'!J16*Parametre!$C$170*Parametre!$D$177/1000)+('09 Spotreba PHM'!J17*Parametre!$C$171*Parametre!$D$178/1000)+('09 Spotreba PHM'!J18*Parametre!$C$171*Parametre!$D$179/1000)+('09 Spotreba PHM'!J19*Parametre!$C$171*Parametre!$D$180/1000)+('09 Spotreba PHM'!J20*Parametre!$C$171*Parametre!$D$181/1000)+('09 Spotreba PHM'!J21*Parametre!$C$171*Parametre!$D$182/1000)</f>
        <v>0</v>
      </c>
      <c r="K20" s="236">
        <f>('09 Spotreba PHM'!K16*Parametre!$C$170*Parametre!$D$177/1000)+('09 Spotreba PHM'!K17*Parametre!$C$171*Parametre!$D$178/1000)+('09 Spotreba PHM'!K18*Parametre!$C$171*Parametre!$D$179/1000)+('09 Spotreba PHM'!K19*Parametre!$C$171*Parametre!$D$180/1000)+('09 Spotreba PHM'!K20*Parametre!$C$171*Parametre!$D$181/1000)+('09 Spotreba PHM'!K21*Parametre!$C$171*Parametre!$D$182/1000)</f>
        <v>0</v>
      </c>
      <c r="L20" s="236">
        <f>('09 Spotreba PHM'!L16*Parametre!$C$170*Parametre!$D$177/1000)+('09 Spotreba PHM'!L17*Parametre!$C$171*Parametre!$D$178/1000)+('09 Spotreba PHM'!L18*Parametre!$C$171*Parametre!$D$179/1000)+('09 Spotreba PHM'!L19*Parametre!$C$171*Parametre!$D$180/1000)+('09 Spotreba PHM'!L20*Parametre!$C$171*Parametre!$D$181/1000)+('09 Spotreba PHM'!L21*Parametre!$C$171*Parametre!$D$182/1000)</f>
        <v>0</v>
      </c>
      <c r="M20" s="236">
        <f>('09 Spotreba PHM'!M16*Parametre!$C$170*Parametre!$D$177/1000)+('09 Spotreba PHM'!M17*Parametre!$C$171*Parametre!$D$178/1000)+('09 Spotreba PHM'!M18*Parametre!$C$171*Parametre!$D$179/1000)+('09 Spotreba PHM'!M19*Parametre!$C$171*Parametre!$D$180/1000)+('09 Spotreba PHM'!M20*Parametre!$C$171*Parametre!$D$181/1000)+('09 Spotreba PHM'!M21*Parametre!$C$171*Parametre!$D$182/1000)</f>
        <v>0</v>
      </c>
      <c r="N20" s="236">
        <f>('09 Spotreba PHM'!N16*Parametre!$C$170*Parametre!$D$177/1000)+('09 Spotreba PHM'!N17*Parametre!$C$171*Parametre!$D$178/1000)+('09 Spotreba PHM'!N18*Parametre!$C$171*Parametre!$D$179/1000)+('09 Spotreba PHM'!N19*Parametre!$C$171*Parametre!$D$180/1000)+('09 Spotreba PHM'!N20*Parametre!$C$171*Parametre!$D$181/1000)+('09 Spotreba PHM'!N21*Parametre!$C$171*Parametre!$D$182/1000)</f>
        <v>0</v>
      </c>
      <c r="O20" s="236">
        <f>('09 Spotreba PHM'!O16*Parametre!$C$170*Parametre!$D$177/1000)+('09 Spotreba PHM'!O17*Parametre!$C$171*Parametre!$D$178/1000)+('09 Spotreba PHM'!O18*Parametre!$C$171*Parametre!$D$179/1000)+('09 Spotreba PHM'!O19*Parametre!$C$171*Parametre!$D$180/1000)+('09 Spotreba PHM'!O20*Parametre!$C$171*Parametre!$D$181/1000)+('09 Spotreba PHM'!O21*Parametre!$C$171*Parametre!$D$182/1000)</f>
        <v>0</v>
      </c>
      <c r="P20" s="236">
        <f>('09 Spotreba PHM'!P16*Parametre!$C$170*Parametre!$D$177/1000)+('09 Spotreba PHM'!P17*Parametre!$C$171*Parametre!$D$178/1000)+('09 Spotreba PHM'!P18*Parametre!$C$171*Parametre!$D$179/1000)+('09 Spotreba PHM'!P19*Parametre!$C$171*Parametre!$D$180/1000)+('09 Spotreba PHM'!P20*Parametre!$C$171*Parametre!$D$181/1000)+('09 Spotreba PHM'!P21*Parametre!$C$171*Parametre!$D$182/1000)</f>
        <v>0</v>
      </c>
      <c r="Q20" s="236">
        <f>('09 Spotreba PHM'!Q16*Parametre!$C$170*Parametre!$D$177/1000)+('09 Spotreba PHM'!Q17*Parametre!$C$171*Parametre!$D$178/1000)+('09 Spotreba PHM'!Q18*Parametre!$C$171*Parametre!$D$179/1000)+('09 Spotreba PHM'!Q19*Parametre!$C$171*Parametre!$D$180/1000)+('09 Spotreba PHM'!Q20*Parametre!$C$171*Parametre!$D$181/1000)+('09 Spotreba PHM'!Q21*Parametre!$C$171*Parametre!$D$182/1000)</f>
        <v>0</v>
      </c>
      <c r="R20" s="236">
        <f>('09 Spotreba PHM'!R16*Parametre!$C$170*Parametre!$D$177/1000)+('09 Spotreba PHM'!R17*Parametre!$C$171*Parametre!$D$178/1000)+('09 Spotreba PHM'!R18*Parametre!$C$171*Parametre!$D$179/1000)+('09 Spotreba PHM'!R19*Parametre!$C$171*Parametre!$D$180/1000)+('09 Spotreba PHM'!R20*Parametre!$C$171*Parametre!$D$181/1000)+('09 Spotreba PHM'!R21*Parametre!$C$171*Parametre!$D$182/1000)</f>
        <v>0</v>
      </c>
      <c r="S20" s="236">
        <f>('09 Spotreba PHM'!S16*Parametre!$C$170*Parametre!$D$177/1000)+('09 Spotreba PHM'!S17*Parametre!$C$171*Parametre!$D$178/1000)+('09 Spotreba PHM'!S18*Parametre!$C$171*Parametre!$D$179/1000)+('09 Spotreba PHM'!S19*Parametre!$C$171*Parametre!$D$180/1000)+('09 Spotreba PHM'!S20*Parametre!$C$171*Parametre!$D$181/1000)+('09 Spotreba PHM'!S21*Parametre!$C$171*Parametre!$D$182/1000)</f>
        <v>0</v>
      </c>
      <c r="T20" s="236">
        <f>('09 Spotreba PHM'!T16*Parametre!$C$170*Parametre!$D$177/1000)+('09 Spotreba PHM'!T17*Parametre!$C$171*Parametre!$D$178/1000)+('09 Spotreba PHM'!T18*Parametre!$C$171*Parametre!$D$179/1000)+('09 Spotreba PHM'!T19*Parametre!$C$171*Parametre!$D$180/1000)+('09 Spotreba PHM'!T20*Parametre!$C$171*Parametre!$D$181/1000)+('09 Spotreba PHM'!T21*Parametre!$C$171*Parametre!$D$182/1000)</f>
        <v>0</v>
      </c>
      <c r="U20" s="236">
        <f>('09 Spotreba PHM'!U16*Parametre!$C$170*Parametre!$D$177/1000)+('09 Spotreba PHM'!U17*Parametre!$C$171*Parametre!$D$178/1000)+('09 Spotreba PHM'!U18*Parametre!$C$171*Parametre!$D$179/1000)+('09 Spotreba PHM'!U19*Parametre!$C$171*Parametre!$D$180/1000)+('09 Spotreba PHM'!U20*Parametre!$C$171*Parametre!$D$181/1000)+('09 Spotreba PHM'!U21*Parametre!$C$171*Parametre!$D$182/1000)</f>
        <v>0</v>
      </c>
      <c r="V20" s="236">
        <f>('09 Spotreba PHM'!V16*Parametre!$C$170*Parametre!$D$177/1000)+('09 Spotreba PHM'!V17*Parametre!$C$171*Parametre!$D$178/1000)+('09 Spotreba PHM'!V18*Parametre!$C$171*Parametre!$D$179/1000)+('09 Spotreba PHM'!V19*Parametre!$C$171*Parametre!$D$180/1000)+('09 Spotreba PHM'!V20*Parametre!$C$171*Parametre!$D$181/1000)+('09 Spotreba PHM'!V21*Parametre!$C$171*Parametre!$D$182/1000)</f>
        <v>0</v>
      </c>
      <c r="W20" s="236">
        <f>('09 Spotreba PHM'!W16*Parametre!$C$170*Parametre!$D$177/1000)+('09 Spotreba PHM'!W17*Parametre!$C$171*Parametre!$D$178/1000)+('09 Spotreba PHM'!W18*Parametre!$C$171*Parametre!$D$179/1000)+('09 Spotreba PHM'!W19*Parametre!$C$171*Parametre!$D$180/1000)+('09 Spotreba PHM'!W20*Parametre!$C$171*Parametre!$D$181/1000)+('09 Spotreba PHM'!W21*Parametre!$C$171*Parametre!$D$182/1000)</f>
        <v>0</v>
      </c>
      <c r="X20" s="236">
        <f>('09 Spotreba PHM'!X16*Parametre!$C$170*Parametre!$D$177/1000)+('09 Spotreba PHM'!X17*Parametre!$C$171*Parametre!$D$178/1000)+('09 Spotreba PHM'!X18*Parametre!$C$171*Parametre!$D$179/1000)+('09 Spotreba PHM'!X19*Parametre!$C$171*Parametre!$D$180/1000)+('09 Spotreba PHM'!X20*Parametre!$C$171*Parametre!$D$181/1000)+('09 Spotreba PHM'!X21*Parametre!$C$171*Parametre!$D$182/1000)</f>
        <v>0</v>
      </c>
      <c r="Y20" s="236">
        <f>('09 Spotreba PHM'!Y16*Parametre!$C$170*Parametre!$D$177/1000)+('09 Spotreba PHM'!Y17*Parametre!$C$171*Parametre!$D$178/1000)+('09 Spotreba PHM'!Y18*Parametre!$C$171*Parametre!$D$179/1000)+('09 Spotreba PHM'!Y19*Parametre!$C$171*Parametre!$D$180/1000)+('09 Spotreba PHM'!Y20*Parametre!$C$171*Parametre!$D$181/1000)+('09 Spotreba PHM'!Y21*Parametre!$C$171*Parametre!$D$182/1000)</f>
        <v>0</v>
      </c>
      <c r="Z20" s="236">
        <f>('09 Spotreba PHM'!Z16*Parametre!$C$170*Parametre!$D$177/1000)+('09 Spotreba PHM'!Z17*Parametre!$C$171*Parametre!$D$178/1000)+('09 Spotreba PHM'!Z18*Parametre!$C$171*Parametre!$D$179/1000)+('09 Spotreba PHM'!Z19*Parametre!$C$171*Parametre!$D$180/1000)+('09 Spotreba PHM'!Z20*Parametre!$C$171*Parametre!$D$181/1000)+('09 Spotreba PHM'!Z21*Parametre!$C$171*Parametre!$D$182/1000)</f>
        <v>0</v>
      </c>
      <c r="AA20" s="236">
        <f>('09 Spotreba PHM'!AA16*Parametre!$C$170*Parametre!$D$177/1000)+('09 Spotreba PHM'!AA17*Parametre!$C$171*Parametre!$D$178/1000)+('09 Spotreba PHM'!AA18*Parametre!$C$171*Parametre!$D$179/1000)+('09 Spotreba PHM'!AA19*Parametre!$C$171*Parametre!$D$180/1000)+('09 Spotreba PHM'!AA20*Parametre!$C$171*Parametre!$D$181/1000)+('09 Spotreba PHM'!AA21*Parametre!$C$171*Parametre!$D$182/1000)</f>
        <v>0</v>
      </c>
      <c r="AB20" s="236">
        <f>('09 Spotreba PHM'!AB16*Parametre!$C$170*Parametre!$D$177/1000)+('09 Spotreba PHM'!AB17*Parametre!$C$171*Parametre!$D$178/1000)+('09 Spotreba PHM'!AB18*Parametre!$C$171*Parametre!$D$179/1000)+('09 Spotreba PHM'!AB19*Parametre!$C$171*Parametre!$D$180/1000)+('09 Spotreba PHM'!AB20*Parametre!$C$171*Parametre!$D$181/1000)+('09 Spotreba PHM'!AB21*Parametre!$C$171*Parametre!$D$182/1000)</f>
        <v>0</v>
      </c>
      <c r="AC20" s="236">
        <f>('09 Spotreba PHM'!AC16*Parametre!$C$170*Parametre!$D$177/1000)+('09 Spotreba PHM'!AC17*Parametre!$C$171*Parametre!$D$178/1000)+('09 Spotreba PHM'!AC18*Parametre!$C$171*Parametre!$D$179/1000)+('09 Spotreba PHM'!AC19*Parametre!$C$171*Parametre!$D$180/1000)+('09 Spotreba PHM'!AC20*Parametre!$C$171*Parametre!$D$181/1000)+('09 Spotreba PHM'!AC21*Parametre!$C$171*Parametre!$D$182/1000)</f>
        <v>0</v>
      </c>
      <c r="AD20" s="236">
        <f>('09 Spotreba PHM'!AD16*Parametre!$C$170*Parametre!$D$177/1000)+('09 Spotreba PHM'!AD17*Parametre!$C$171*Parametre!$D$178/1000)+('09 Spotreba PHM'!AD18*Parametre!$C$171*Parametre!$D$179/1000)+('09 Spotreba PHM'!AD19*Parametre!$C$171*Parametre!$D$180/1000)+('09 Spotreba PHM'!AD20*Parametre!$C$171*Parametre!$D$181/1000)+('09 Spotreba PHM'!AD21*Parametre!$C$171*Parametre!$D$182/1000)</f>
        <v>0</v>
      </c>
      <c r="AE20" s="236">
        <f>('09 Spotreba PHM'!AE16*Parametre!$C$170*Parametre!$D$177/1000)+('09 Spotreba PHM'!AE17*Parametre!$C$171*Parametre!$D$178/1000)+('09 Spotreba PHM'!AE18*Parametre!$C$171*Parametre!$D$179/1000)+('09 Spotreba PHM'!AE19*Parametre!$C$171*Parametre!$D$180/1000)+('09 Spotreba PHM'!AE20*Parametre!$C$171*Parametre!$D$181/1000)+('09 Spotreba PHM'!AE21*Parametre!$C$171*Parametre!$D$182/1000)</f>
        <v>0</v>
      </c>
      <c r="AF20" s="236">
        <f>('09 Spotreba PHM'!AF16*Parametre!$C$170*Parametre!$D$177/1000)+('09 Spotreba PHM'!AF17*Parametre!$C$171*Parametre!$D$178/1000)+('09 Spotreba PHM'!AF18*Parametre!$C$171*Parametre!$D$179/1000)+('09 Spotreba PHM'!AF19*Parametre!$C$171*Parametre!$D$180/1000)+('09 Spotreba PHM'!AF20*Parametre!$C$171*Parametre!$D$181/1000)+('09 Spotreba PHM'!AF21*Parametre!$C$171*Parametre!$D$182/1000)</f>
        <v>0</v>
      </c>
      <c r="AG20" s="236">
        <f>('09 Spotreba PHM'!AG16*Parametre!$C$170*Parametre!$D$177/1000)+('09 Spotreba PHM'!AG17*Parametre!$C$171*Parametre!$D$178/1000)+('09 Spotreba PHM'!AG18*Parametre!$C$171*Parametre!$D$179/1000)+('09 Spotreba PHM'!AG19*Parametre!$C$171*Parametre!$D$180/1000)+('09 Spotreba PHM'!AG20*Parametre!$C$171*Parametre!$D$181/1000)+('09 Spotreba PHM'!AG21*Parametre!$C$171*Parametre!$D$182/1000)</f>
        <v>0</v>
      </c>
    </row>
    <row r="21" spans="2:33" x14ac:dyDescent="0.2">
      <c r="B21" s="48" t="s">
        <v>400</v>
      </c>
      <c r="C21" s="55">
        <f t="shared" si="5"/>
        <v>0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0</v>
      </c>
      <c r="P21" s="236">
        <v>0</v>
      </c>
      <c r="Q21" s="236">
        <v>0</v>
      </c>
      <c r="R21" s="236">
        <v>0</v>
      </c>
      <c r="S21" s="236">
        <v>0</v>
      </c>
      <c r="T21" s="236">
        <v>0</v>
      </c>
      <c r="U21" s="236">
        <v>0</v>
      </c>
      <c r="V21" s="236">
        <v>0</v>
      </c>
      <c r="W21" s="236">
        <v>0</v>
      </c>
      <c r="X21" s="236">
        <v>0</v>
      </c>
      <c r="Y21" s="236">
        <v>0</v>
      </c>
      <c r="Z21" s="236">
        <v>0</v>
      </c>
      <c r="AA21" s="236">
        <v>0</v>
      </c>
      <c r="AB21" s="236">
        <v>0</v>
      </c>
      <c r="AC21" s="236">
        <v>0</v>
      </c>
      <c r="AD21" s="236">
        <v>0</v>
      </c>
      <c r="AE21" s="236">
        <v>0</v>
      </c>
      <c r="AF21" s="236">
        <v>0</v>
      </c>
      <c r="AG21" s="236">
        <v>0</v>
      </c>
    </row>
    <row r="22" spans="2:33" x14ac:dyDescent="0.2">
      <c r="B22" s="48" t="s">
        <v>397</v>
      </c>
      <c r="C22" s="55">
        <f t="shared" si="5"/>
        <v>0</v>
      </c>
      <c r="D22" s="236">
        <f>('09 Spotreba PHM'!D16*Parametre!$C$170*Parametre!$E$177/1000)+('09 Spotreba PHM'!D17*Parametre!$C$171*Parametre!$E$178/1000)+('09 Spotreba PHM'!D18*Parametre!$C$171*Parametre!$E$179/1000)+('09 Spotreba PHM'!D19*Parametre!$C$171*Parametre!$E$180/1000)+('09 Spotreba PHM'!D20*Parametre!$C$171*Parametre!$E$181/1000)+('09 Spotreba PHM'!D21*Parametre!$C$171*Parametre!$E$182/1000)</f>
        <v>0</v>
      </c>
      <c r="E22" s="236">
        <f>('09 Spotreba PHM'!E16*Parametre!$C$170*Parametre!$E$177/1000)+('09 Spotreba PHM'!E17*Parametre!$C$171*Parametre!$E$178/1000)+('09 Spotreba PHM'!E18*Parametre!$C$171*Parametre!$E$179/1000)+('09 Spotreba PHM'!E19*Parametre!$C$171*Parametre!$E$180/1000)+('09 Spotreba PHM'!E20*Parametre!$C$171*Parametre!$E$181/1000)+('09 Spotreba PHM'!E21*Parametre!$C$171*Parametre!$E$182/1000)</f>
        <v>0</v>
      </c>
      <c r="F22" s="236">
        <f>('09 Spotreba PHM'!F16*Parametre!$C$170*Parametre!$E$177/1000)+('09 Spotreba PHM'!F17*Parametre!$C$171*Parametre!$E$178/1000)+('09 Spotreba PHM'!F18*Parametre!$C$171*Parametre!$E$179/1000)+('09 Spotreba PHM'!F19*Parametre!$C$171*Parametre!$E$180/1000)+('09 Spotreba PHM'!F20*Parametre!$C$171*Parametre!$E$181/1000)+('09 Spotreba PHM'!F21*Parametre!$C$171*Parametre!$E$182/1000)</f>
        <v>0</v>
      </c>
      <c r="G22" s="236">
        <f>('09 Spotreba PHM'!G16*Parametre!$C$170*Parametre!$E$177/1000)+('09 Spotreba PHM'!G17*Parametre!$C$171*Parametre!$E$178/1000)+('09 Spotreba PHM'!G18*Parametre!$C$171*Parametre!$E$179/1000)+('09 Spotreba PHM'!G19*Parametre!$C$171*Parametre!$E$180/1000)+('09 Spotreba PHM'!G20*Parametre!$C$171*Parametre!$E$181/1000)+('09 Spotreba PHM'!G21*Parametre!$C$171*Parametre!$E$182/1000)</f>
        <v>0</v>
      </c>
      <c r="H22" s="236">
        <f>('09 Spotreba PHM'!H16*Parametre!$C$170*Parametre!$E$177/1000)+('09 Spotreba PHM'!H17*Parametre!$C$171*Parametre!$E$178/1000)+('09 Spotreba PHM'!H18*Parametre!$C$171*Parametre!$E$179/1000)+('09 Spotreba PHM'!H19*Parametre!$C$171*Parametre!$E$180/1000)+('09 Spotreba PHM'!H20*Parametre!$C$171*Parametre!$E$181/1000)+('09 Spotreba PHM'!H21*Parametre!$C$171*Parametre!$E$182/1000)</f>
        <v>0</v>
      </c>
      <c r="I22" s="236">
        <f>('09 Spotreba PHM'!I16*Parametre!$C$170*Parametre!$E$177/1000)+('09 Spotreba PHM'!I17*Parametre!$C$171*Parametre!$E$178/1000)+('09 Spotreba PHM'!I18*Parametre!$C$171*Parametre!$E$179/1000)+('09 Spotreba PHM'!I19*Parametre!$C$171*Parametre!$E$180/1000)+('09 Spotreba PHM'!I20*Parametre!$C$171*Parametre!$E$181/1000)+('09 Spotreba PHM'!I21*Parametre!$C$171*Parametre!$E$182/1000)</f>
        <v>0</v>
      </c>
      <c r="J22" s="236">
        <f>('09 Spotreba PHM'!J16*Parametre!$C$170*Parametre!$E$177/1000)+('09 Spotreba PHM'!J17*Parametre!$C$171*Parametre!$E$178/1000)+('09 Spotreba PHM'!J18*Parametre!$C$171*Parametre!$E$179/1000)+('09 Spotreba PHM'!J19*Parametre!$C$171*Parametre!$E$180/1000)+('09 Spotreba PHM'!J20*Parametre!$C$171*Parametre!$E$181/1000)+('09 Spotreba PHM'!J21*Parametre!$C$171*Parametre!$E$182/1000)</f>
        <v>0</v>
      </c>
      <c r="K22" s="236">
        <f>('09 Spotreba PHM'!K16*Parametre!$C$170*Parametre!$E$177/1000)+('09 Spotreba PHM'!K17*Parametre!$C$171*Parametre!$E$178/1000)+('09 Spotreba PHM'!K18*Parametre!$C$171*Parametre!$E$179/1000)+('09 Spotreba PHM'!K19*Parametre!$C$171*Parametre!$E$180/1000)+('09 Spotreba PHM'!K20*Parametre!$C$171*Parametre!$E$181/1000)+('09 Spotreba PHM'!K21*Parametre!$C$171*Parametre!$E$182/1000)</f>
        <v>0</v>
      </c>
      <c r="L22" s="236">
        <f>('09 Spotreba PHM'!L16*Parametre!$C$170*Parametre!$E$177/1000)+('09 Spotreba PHM'!L17*Parametre!$C$171*Parametre!$E$178/1000)+('09 Spotreba PHM'!L18*Parametre!$C$171*Parametre!$E$179/1000)+('09 Spotreba PHM'!L19*Parametre!$C$171*Parametre!$E$180/1000)+('09 Spotreba PHM'!L20*Parametre!$C$171*Parametre!$E$181/1000)+('09 Spotreba PHM'!L21*Parametre!$C$171*Parametre!$E$182/1000)</f>
        <v>0</v>
      </c>
      <c r="M22" s="236">
        <f>('09 Spotreba PHM'!M16*Parametre!$C$170*Parametre!$E$177/1000)+('09 Spotreba PHM'!M17*Parametre!$C$171*Parametre!$E$178/1000)+('09 Spotreba PHM'!M18*Parametre!$C$171*Parametre!$E$179/1000)+('09 Spotreba PHM'!M19*Parametre!$C$171*Parametre!$E$180/1000)+('09 Spotreba PHM'!M20*Parametre!$C$171*Parametre!$E$181/1000)+('09 Spotreba PHM'!M21*Parametre!$C$171*Parametre!$E$182/1000)</f>
        <v>0</v>
      </c>
      <c r="N22" s="236">
        <f>('09 Spotreba PHM'!N16*Parametre!$C$170*Parametre!$E$177/1000)+('09 Spotreba PHM'!N17*Parametre!$C$171*Parametre!$E$178/1000)+('09 Spotreba PHM'!N18*Parametre!$C$171*Parametre!$E$179/1000)+('09 Spotreba PHM'!N19*Parametre!$C$171*Parametre!$E$180/1000)+('09 Spotreba PHM'!N20*Parametre!$C$171*Parametre!$E$181/1000)+('09 Spotreba PHM'!N21*Parametre!$C$171*Parametre!$E$182/1000)</f>
        <v>0</v>
      </c>
      <c r="O22" s="236">
        <f>('09 Spotreba PHM'!O16*Parametre!$C$170*Parametre!$E$177/1000)+('09 Spotreba PHM'!O17*Parametre!$C$171*Parametre!$E$178/1000)+('09 Spotreba PHM'!O18*Parametre!$C$171*Parametre!$E$179/1000)+('09 Spotreba PHM'!O19*Parametre!$C$171*Parametre!$E$180/1000)+('09 Spotreba PHM'!O20*Parametre!$C$171*Parametre!$E$181/1000)+('09 Spotreba PHM'!O21*Parametre!$C$171*Parametre!$E$182/1000)</f>
        <v>0</v>
      </c>
      <c r="P22" s="236">
        <f>('09 Spotreba PHM'!P16*Parametre!$C$170*Parametre!$E$177/1000)+('09 Spotreba PHM'!P17*Parametre!$C$171*Parametre!$E$178/1000)+('09 Spotreba PHM'!P18*Parametre!$C$171*Parametre!$E$179/1000)+('09 Spotreba PHM'!P19*Parametre!$C$171*Parametre!$E$180/1000)+('09 Spotreba PHM'!P20*Parametre!$C$171*Parametre!$E$181/1000)+('09 Spotreba PHM'!P21*Parametre!$C$171*Parametre!$E$182/1000)</f>
        <v>0</v>
      </c>
      <c r="Q22" s="236">
        <f>('09 Spotreba PHM'!Q16*Parametre!$C$170*Parametre!$E$177/1000)+('09 Spotreba PHM'!Q17*Parametre!$C$171*Parametre!$E$178/1000)+('09 Spotreba PHM'!Q18*Parametre!$C$171*Parametre!$E$179/1000)+('09 Spotreba PHM'!Q19*Parametre!$C$171*Parametre!$E$180/1000)+('09 Spotreba PHM'!Q20*Parametre!$C$171*Parametre!$E$181/1000)+('09 Spotreba PHM'!Q21*Parametre!$C$171*Parametre!$E$182/1000)</f>
        <v>0</v>
      </c>
      <c r="R22" s="236">
        <f>('09 Spotreba PHM'!R16*Parametre!$C$170*Parametre!$E$177/1000)+('09 Spotreba PHM'!R17*Parametre!$C$171*Parametre!$E$178/1000)+('09 Spotreba PHM'!R18*Parametre!$C$171*Parametre!$E$179/1000)+('09 Spotreba PHM'!R19*Parametre!$C$171*Parametre!$E$180/1000)+('09 Spotreba PHM'!R20*Parametre!$C$171*Parametre!$E$181/1000)+('09 Spotreba PHM'!R21*Parametre!$C$171*Parametre!$E$182/1000)</f>
        <v>0</v>
      </c>
      <c r="S22" s="236">
        <f>('09 Spotreba PHM'!S16*Parametre!$C$170*Parametre!$E$177/1000)+('09 Spotreba PHM'!S17*Parametre!$C$171*Parametre!$E$178/1000)+('09 Spotreba PHM'!S18*Parametre!$C$171*Parametre!$E$179/1000)+('09 Spotreba PHM'!S19*Parametre!$C$171*Parametre!$E$180/1000)+('09 Spotreba PHM'!S20*Parametre!$C$171*Parametre!$E$181/1000)+('09 Spotreba PHM'!S21*Parametre!$C$171*Parametre!$E$182/1000)</f>
        <v>0</v>
      </c>
      <c r="T22" s="236">
        <f>('09 Spotreba PHM'!T16*Parametre!$C$170*Parametre!$E$177/1000)+('09 Spotreba PHM'!T17*Parametre!$C$171*Parametre!$E$178/1000)+('09 Spotreba PHM'!T18*Parametre!$C$171*Parametre!$E$179/1000)+('09 Spotreba PHM'!T19*Parametre!$C$171*Parametre!$E$180/1000)+('09 Spotreba PHM'!T20*Parametre!$C$171*Parametre!$E$181/1000)+('09 Spotreba PHM'!T21*Parametre!$C$171*Parametre!$E$182/1000)</f>
        <v>0</v>
      </c>
      <c r="U22" s="236">
        <f>('09 Spotreba PHM'!U16*Parametre!$C$170*Parametre!$E$177/1000)+('09 Spotreba PHM'!U17*Parametre!$C$171*Parametre!$E$178/1000)+('09 Spotreba PHM'!U18*Parametre!$C$171*Parametre!$E$179/1000)+('09 Spotreba PHM'!U19*Parametre!$C$171*Parametre!$E$180/1000)+('09 Spotreba PHM'!U20*Parametre!$C$171*Parametre!$E$181/1000)+('09 Spotreba PHM'!U21*Parametre!$C$171*Parametre!$E$182/1000)</f>
        <v>0</v>
      </c>
      <c r="V22" s="236">
        <f>('09 Spotreba PHM'!V16*Parametre!$C$170*Parametre!$E$177/1000)+('09 Spotreba PHM'!V17*Parametre!$C$171*Parametre!$E$178/1000)+('09 Spotreba PHM'!V18*Parametre!$C$171*Parametre!$E$179/1000)+('09 Spotreba PHM'!V19*Parametre!$C$171*Parametre!$E$180/1000)+('09 Spotreba PHM'!V20*Parametre!$C$171*Parametre!$E$181/1000)+('09 Spotreba PHM'!V21*Parametre!$C$171*Parametre!$E$182/1000)</f>
        <v>0</v>
      </c>
      <c r="W22" s="236">
        <f>('09 Spotreba PHM'!W16*Parametre!$C$170*Parametre!$E$177/1000)+('09 Spotreba PHM'!W17*Parametre!$C$171*Parametre!$E$178/1000)+('09 Spotreba PHM'!W18*Parametre!$C$171*Parametre!$E$179/1000)+('09 Spotreba PHM'!W19*Parametre!$C$171*Parametre!$E$180/1000)+('09 Spotreba PHM'!W20*Parametre!$C$171*Parametre!$E$181/1000)+('09 Spotreba PHM'!W21*Parametre!$C$171*Parametre!$E$182/1000)</f>
        <v>0</v>
      </c>
      <c r="X22" s="236">
        <f>('09 Spotreba PHM'!X16*Parametre!$C$170*Parametre!$E$177/1000)+('09 Spotreba PHM'!X17*Parametre!$C$171*Parametre!$E$178/1000)+('09 Spotreba PHM'!X18*Parametre!$C$171*Parametre!$E$179/1000)+('09 Spotreba PHM'!X19*Parametre!$C$171*Parametre!$E$180/1000)+('09 Spotreba PHM'!X20*Parametre!$C$171*Parametre!$E$181/1000)+('09 Spotreba PHM'!X21*Parametre!$C$171*Parametre!$E$182/1000)</f>
        <v>0</v>
      </c>
      <c r="Y22" s="236">
        <f>('09 Spotreba PHM'!Y16*Parametre!$C$170*Parametre!$E$177/1000)+('09 Spotreba PHM'!Y17*Parametre!$C$171*Parametre!$E$178/1000)+('09 Spotreba PHM'!Y18*Parametre!$C$171*Parametre!$E$179/1000)+('09 Spotreba PHM'!Y19*Parametre!$C$171*Parametre!$E$180/1000)+('09 Spotreba PHM'!Y20*Parametre!$C$171*Parametre!$E$181/1000)+('09 Spotreba PHM'!Y21*Parametre!$C$171*Parametre!$E$182/1000)</f>
        <v>0</v>
      </c>
      <c r="Z22" s="236">
        <f>('09 Spotreba PHM'!Z16*Parametre!$C$170*Parametre!$E$177/1000)+('09 Spotreba PHM'!Z17*Parametre!$C$171*Parametre!$E$178/1000)+('09 Spotreba PHM'!Z18*Parametre!$C$171*Parametre!$E$179/1000)+('09 Spotreba PHM'!Z19*Parametre!$C$171*Parametre!$E$180/1000)+('09 Spotreba PHM'!Z20*Parametre!$C$171*Parametre!$E$181/1000)+('09 Spotreba PHM'!Z21*Parametre!$C$171*Parametre!$E$182/1000)</f>
        <v>0</v>
      </c>
      <c r="AA22" s="236">
        <f>('09 Spotreba PHM'!AA16*Parametre!$C$170*Parametre!$E$177/1000)+('09 Spotreba PHM'!AA17*Parametre!$C$171*Parametre!$E$178/1000)+('09 Spotreba PHM'!AA18*Parametre!$C$171*Parametre!$E$179/1000)+('09 Spotreba PHM'!AA19*Parametre!$C$171*Parametre!$E$180/1000)+('09 Spotreba PHM'!AA20*Parametre!$C$171*Parametre!$E$181/1000)+('09 Spotreba PHM'!AA21*Parametre!$C$171*Parametre!$E$182/1000)</f>
        <v>0</v>
      </c>
      <c r="AB22" s="236">
        <f>('09 Spotreba PHM'!AB16*Parametre!$C$170*Parametre!$E$177/1000)+('09 Spotreba PHM'!AB17*Parametre!$C$171*Parametre!$E$178/1000)+('09 Spotreba PHM'!AB18*Parametre!$C$171*Parametre!$E$179/1000)+('09 Spotreba PHM'!AB19*Parametre!$C$171*Parametre!$E$180/1000)+('09 Spotreba PHM'!AB20*Parametre!$C$171*Parametre!$E$181/1000)+('09 Spotreba PHM'!AB21*Parametre!$C$171*Parametre!$E$182/1000)</f>
        <v>0</v>
      </c>
      <c r="AC22" s="236">
        <f>('09 Spotreba PHM'!AC16*Parametre!$C$170*Parametre!$E$177/1000)+('09 Spotreba PHM'!AC17*Parametre!$C$171*Parametre!$E$178/1000)+('09 Spotreba PHM'!AC18*Parametre!$C$171*Parametre!$E$179/1000)+('09 Spotreba PHM'!AC19*Parametre!$C$171*Parametre!$E$180/1000)+('09 Spotreba PHM'!AC20*Parametre!$C$171*Parametre!$E$181/1000)+('09 Spotreba PHM'!AC21*Parametre!$C$171*Parametre!$E$182/1000)</f>
        <v>0</v>
      </c>
      <c r="AD22" s="236">
        <f>('09 Spotreba PHM'!AD16*Parametre!$C$170*Parametre!$E$177/1000)+('09 Spotreba PHM'!AD17*Parametre!$C$171*Parametre!$E$178/1000)+('09 Spotreba PHM'!AD18*Parametre!$C$171*Parametre!$E$179/1000)+('09 Spotreba PHM'!AD19*Parametre!$C$171*Parametre!$E$180/1000)+('09 Spotreba PHM'!AD20*Parametre!$C$171*Parametre!$E$181/1000)+('09 Spotreba PHM'!AD21*Parametre!$C$171*Parametre!$E$182/1000)</f>
        <v>0</v>
      </c>
      <c r="AE22" s="236">
        <f>('09 Spotreba PHM'!AE16*Parametre!$C$170*Parametre!$E$177/1000)+('09 Spotreba PHM'!AE17*Parametre!$C$171*Parametre!$E$178/1000)+('09 Spotreba PHM'!AE18*Parametre!$C$171*Parametre!$E$179/1000)+('09 Spotreba PHM'!AE19*Parametre!$C$171*Parametre!$E$180/1000)+('09 Spotreba PHM'!AE20*Parametre!$C$171*Parametre!$E$181/1000)+('09 Spotreba PHM'!AE21*Parametre!$C$171*Parametre!$E$182/1000)</f>
        <v>0</v>
      </c>
      <c r="AF22" s="236">
        <f>('09 Spotreba PHM'!AF16*Parametre!$C$170*Parametre!$E$177/1000)+('09 Spotreba PHM'!AF17*Parametre!$C$171*Parametre!$E$178/1000)+('09 Spotreba PHM'!AF18*Parametre!$C$171*Parametre!$E$179/1000)+('09 Spotreba PHM'!AF19*Parametre!$C$171*Parametre!$E$180/1000)+('09 Spotreba PHM'!AF20*Parametre!$C$171*Parametre!$E$181/1000)+('09 Spotreba PHM'!AF21*Parametre!$C$171*Parametre!$E$182/1000)</f>
        <v>0</v>
      </c>
      <c r="AG22" s="236">
        <f>('09 Spotreba PHM'!AG16*Parametre!$C$170*Parametre!$E$177/1000)+('09 Spotreba PHM'!AG17*Parametre!$C$171*Parametre!$E$178/1000)+('09 Spotreba PHM'!AG18*Parametre!$C$171*Parametre!$E$179/1000)+('09 Spotreba PHM'!AG19*Parametre!$C$171*Parametre!$E$180/1000)+('09 Spotreba PHM'!AG20*Parametre!$C$171*Parametre!$E$181/1000)+('09 Spotreba PHM'!AG21*Parametre!$C$171*Parametre!$E$182/1000)</f>
        <v>0</v>
      </c>
    </row>
    <row r="23" spans="2:33" x14ac:dyDescent="0.2">
      <c r="B23" s="48" t="s">
        <v>233</v>
      </c>
      <c r="C23" s="55">
        <f t="shared" ref="C23" si="6">SUM(D23:AG23)</f>
        <v>0</v>
      </c>
      <c r="D23" s="236">
        <f>('09 Spotreba PHM'!D16*Parametre!$C$170*Parametre!$F$177/1000)+('09 Spotreba PHM'!D17*Parametre!$C$171*Parametre!$F$178/1000)+('09 Spotreba PHM'!D18*Parametre!$C$171*Parametre!$F$179/1000)+('09 Spotreba PHM'!D19*Parametre!$C$171*Parametre!$F$180/1000)+('09 Spotreba PHM'!D20*Parametre!$C$171*Parametre!$F$181/1000)+('09 Spotreba PHM'!D21*Parametre!$C$171*Parametre!$F$182/1000)</f>
        <v>0</v>
      </c>
      <c r="E23" s="236">
        <f>('09 Spotreba PHM'!E16*Parametre!$C$170*Parametre!$F$177/1000)+('09 Spotreba PHM'!E17*Parametre!$C$171*Parametre!$F$178/1000)+('09 Spotreba PHM'!E18*Parametre!$C$171*Parametre!$F$179/1000)+('09 Spotreba PHM'!E19*Parametre!$C$171*Parametre!$F$180/1000)+('09 Spotreba PHM'!E20*Parametre!$C$171*Parametre!$F$181/1000)+('09 Spotreba PHM'!E21*Parametre!$C$171*Parametre!$F$182/1000)</f>
        <v>0</v>
      </c>
      <c r="F23" s="236">
        <f>('09 Spotreba PHM'!F16*Parametre!$C$170*Parametre!$F$177/1000)+('09 Spotreba PHM'!F17*Parametre!$C$171*Parametre!$F$178/1000)+('09 Spotreba PHM'!F18*Parametre!$C$171*Parametre!$F$179/1000)+('09 Spotreba PHM'!F19*Parametre!$C$171*Parametre!$F$180/1000)+('09 Spotreba PHM'!F20*Parametre!$C$171*Parametre!$F$181/1000)+('09 Spotreba PHM'!F21*Parametre!$C$171*Parametre!$F$182/1000)</f>
        <v>0</v>
      </c>
      <c r="G23" s="236">
        <f>('09 Spotreba PHM'!G16*Parametre!$C$170*Parametre!$F$177/1000)+('09 Spotreba PHM'!G17*Parametre!$C$171*Parametre!$F$178/1000)+('09 Spotreba PHM'!G18*Parametre!$C$171*Parametre!$F$179/1000)+('09 Spotreba PHM'!G19*Parametre!$C$171*Parametre!$F$180/1000)+('09 Spotreba PHM'!G20*Parametre!$C$171*Parametre!$F$181/1000)+('09 Spotreba PHM'!G21*Parametre!$C$171*Parametre!$F$182/1000)</f>
        <v>0</v>
      </c>
      <c r="H23" s="236">
        <f>('09 Spotreba PHM'!H16*Parametre!$C$170*Parametre!$F$177/1000)+('09 Spotreba PHM'!H17*Parametre!$C$171*Parametre!$F$178/1000)+('09 Spotreba PHM'!H18*Parametre!$C$171*Parametre!$F$179/1000)+('09 Spotreba PHM'!H19*Parametre!$C$171*Parametre!$F$180/1000)+('09 Spotreba PHM'!H20*Parametre!$C$171*Parametre!$F$181/1000)+('09 Spotreba PHM'!H21*Parametre!$C$171*Parametre!$F$182/1000)</f>
        <v>0</v>
      </c>
      <c r="I23" s="236">
        <f>('09 Spotreba PHM'!I16*Parametre!$C$170*Parametre!$F$177/1000)+('09 Spotreba PHM'!I17*Parametre!$C$171*Parametre!$F$178/1000)+('09 Spotreba PHM'!I18*Parametre!$C$171*Parametre!$F$179/1000)+('09 Spotreba PHM'!I19*Parametre!$C$171*Parametre!$F$180/1000)+('09 Spotreba PHM'!I20*Parametre!$C$171*Parametre!$F$181/1000)+('09 Spotreba PHM'!I21*Parametre!$C$171*Parametre!$F$182/1000)</f>
        <v>0</v>
      </c>
      <c r="J23" s="236">
        <f>('09 Spotreba PHM'!J16*Parametre!$C$170*Parametre!$F$177/1000)+('09 Spotreba PHM'!J17*Parametre!$C$171*Parametre!$F$178/1000)+('09 Spotreba PHM'!J18*Parametre!$C$171*Parametre!$F$179/1000)+('09 Spotreba PHM'!J19*Parametre!$C$171*Parametre!$F$180/1000)+('09 Spotreba PHM'!J20*Parametre!$C$171*Parametre!$F$181/1000)+('09 Spotreba PHM'!J21*Parametre!$C$171*Parametre!$F$182/1000)</f>
        <v>0</v>
      </c>
      <c r="K23" s="236">
        <f>('09 Spotreba PHM'!K16*Parametre!$C$170*Parametre!$F$177/1000)+('09 Spotreba PHM'!K17*Parametre!$C$171*Parametre!$F$178/1000)+('09 Spotreba PHM'!K18*Parametre!$C$171*Parametre!$F$179/1000)+('09 Spotreba PHM'!K19*Parametre!$C$171*Parametre!$F$180/1000)+('09 Spotreba PHM'!K20*Parametre!$C$171*Parametre!$F$181/1000)+('09 Spotreba PHM'!K21*Parametre!$C$171*Parametre!$F$182/1000)</f>
        <v>0</v>
      </c>
      <c r="L23" s="236">
        <f>('09 Spotreba PHM'!L16*Parametre!$C$170*Parametre!$F$177/1000)+('09 Spotreba PHM'!L17*Parametre!$C$171*Parametre!$F$178/1000)+('09 Spotreba PHM'!L18*Parametre!$C$171*Parametre!$F$179/1000)+('09 Spotreba PHM'!L19*Parametre!$C$171*Parametre!$F$180/1000)+('09 Spotreba PHM'!L20*Parametre!$C$171*Parametre!$F$181/1000)+('09 Spotreba PHM'!L21*Parametre!$C$171*Parametre!$F$182/1000)</f>
        <v>0</v>
      </c>
      <c r="M23" s="236">
        <f>('09 Spotreba PHM'!M16*Parametre!$C$170*Parametre!$F$177/1000)+('09 Spotreba PHM'!M17*Parametre!$C$171*Parametre!$F$178/1000)+('09 Spotreba PHM'!M18*Parametre!$C$171*Parametre!$F$179/1000)+('09 Spotreba PHM'!M19*Parametre!$C$171*Parametre!$F$180/1000)+('09 Spotreba PHM'!M20*Parametre!$C$171*Parametre!$F$181/1000)+('09 Spotreba PHM'!M21*Parametre!$C$171*Parametre!$F$182/1000)</f>
        <v>0</v>
      </c>
      <c r="N23" s="236">
        <f>('09 Spotreba PHM'!N16*Parametre!$C$170*Parametre!$F$177/1000)+('09 Spotreba PHM'!N17*Parametre!$C$171*Parametre!$F$178/1000)+('09 Spotreba PHM'!N18*Parametre!$C$171*Parametre!$F$179/1000)+('09 Spotreba PHM'!N19*Parametre!$C$171*Parametre!$F$180/1000)+('09 Spotreba PHM'!N20*Parametre!$C$171*Parametre!$F$181/1000)+('09 Spotreba PHM'!N21*Parametre!$C$171*Parametre!$F$182/1000)</f>
        <v>0</v>
      </c>
      <c r="O23" s="236">
        <f>('09 Spotreba PHM'!O16*Parametre!$C$170*Parametre!$F$177/1000)+('09 Spotreba PHM'!O17*Parametre!$C$171*Parametre!$F$178/1000)+('09 Spotreba PHM'!O18*Parametre!$C$171*Parametre!$F$179/1000)+('09 Spotreba PHM'!O19*Parametre!$C$171*Parametre!$F$180/1000)+('09 Spotreba PHM'!O20*Parametre!$C$171*Parametre!$F$181/1000)+('09 Spotreba PHM'!O21*Parametre!$C$171*Parametre!$F$182/1000)</f>
        <v>0</v>
      </c>
      <c r="P23" s="236">
        <f>('09 Spotreba PHM'!P16*Parametre!$C$170*Parametre!$F$177/1000)+('09 Spotreba PHM'!P17*Parametre!$C$171*Parametre!$F$178/1000)+('09 Spotreba PHM'!P18*Parametre!$C$171*Parametre!$F$179/1000)+('09 Spotreba PHM'!P19*Parametre!$C$171*Parametre!$F$180/1000)+('09 Spotreba PHM'!P20*Parametre!$C$171*Parametre!$F$181/1000)+('09 Spotreba PHM'!P21*Parametre!$C$171*Parametre!$F$182/1000)</f>
        <v>0</v>
      </c>
      <c r="Q23" s="236">
        <f>('09 Spotreba PHM'!Q16*Parametre!$C$170*Parametre!$F$177/1000)+('09 Spotreba PHM'!Q17*Parametre!$C$171*Parametre!$F$178/1000)+('09 Spotreba PHM'!Q18*Parametre!$C$171*Parametre!$F$179/1000)+('09 Spotreba PHM'!Q19*Parametre!$C$171*Parametre!$F$180/1000)+('09 Spotreba PHM'!Q20*Parametre!$C$171*Parametre!$F$181/1000)+('09 Spotreba PHM'!Q21*Parametre!$C$171*Parametre!$F$182/1000)</f>
        <v>0</v>
      </c>
      <c r="R23" s="236">
        <f>('09 Spotreba PHM'!R16*Parametre!$C$170*Parametre!$F$177/1000)+('09 Spotreba PHM'!R17*Parametre!$C$171*Parametre!$F$178/1000)+('09 Spotreba PHM'!R18*Parametre!$C$171*Parametre!$F$179/1000)+('09 Spotreba PHM'!R19*Parametre!$C$171*Parametre!$F$180/1000)+('09 Spotreba PHM'!R20*Parametre!$C$171*Parametre!$F$181/1000)+('09 Spotreba PHM'!R21*Parametre!$C$171*Parametre!$F$182/1000)</f>
        <v>0</v>
      </c>
      <c r="S23" s="236">
        <f>('09 Spotreba PHM'!S16*Parametre!$C$170*Parametre!$F$177/1000)+('09 Spotreba PHM'!S17*Parametre!$C$171*Parametre!$F$178/1000)+('09 Spotreba PHM'!S18*Parametre!$C$171*Parametre!$F$179/1000)+('09 Spotreba PHM'!S19*Parametre!$C$171*Parametre!$F$180/1000)+('09 Spotreba PHM'!S20*Parametre!$C$171*Parametre!$F$181/1000)+('09 Spotreba PHM'!S21*Parametre!$C$171*Parametre!$F$182/1000)</f>
        <v>0</v>
      </c>
      <c r="T23" s="236">
        <f>('09 Spotreba PHM'!T16*Parametre!$C$170*Parametre!$F$177/1000)+('09 Spotreba PHM'!T17*Parametre!$C$171*Parametre!$F$178/1000)+('09 Spotreba PHM'!T18*Parametre!$C$171*Parametre!$F$179/1000)+('09 Spotreba PHM'!T19*Parametre!$C$171*Parametre!$F$180/1000)+('09 Spotreba PHM'!T20*Parametre!$C$171*Parametre!$F$181/1000)+('09 Spotreba PHM'!T21*Parametre!$C$171*Parametre!$F$182/1000)</f>
        <v>0</v>
      </c>
      <c r="U23" s="236">
        <f>('09 Spotreba PHM'!U16*Parametre!$C$170*Parametre!$F$177/1000)+('09 Spotreba PHM'!U17*Parametre!$C$171*Parametre!$F$178/1000)+('09 Spotreba PHM'!U18*Parametre!$C$171*Parametre!$F$179/1000)+('09 Spotreba PHM'!U19*Parametre!$C$171*Parametre!$F$180/1000)+('09 Spotreba PHM'!U20*Parametre!$C$171*Parametre!$F$181/1000)+('09 Spotreba PHM'!U21*Parametre!$C$171*Parametre!$F$182/1000)</f>
        <v>0</v>
      </c>
      <c r="V23" s="236">
        <f>('09 Spotreba PHM'!V16*Parametre!$C$170*Parametre!$F$177/1000)+('09 Spotreba PHM'!V17*Parametre!$C$171*Parametre!$F$178/1000)+('09 Spotreba PHM'!V18*Parametre!$C$171*Parametre!$F$179/1000)+('09 Spotreba PHM'!V19*Parametre!$C$171*Parametre!$F$180/1000)+('09 Spotreba PHM'!V20*Parametre!$C$171*Parametre!$F$181/1000)+('09 Spotreba PHM'!V21*Parametre!$C$171*Parametre!$F$182/1000)</f>
        <v>0</v>
      </c>
      <c r="W23" s="236">
        <f>('09 Spotreba PHM'!W16*Parametre!$C$170*Parametre!$F$177/1000)+('09 Spotreba PHM'!W17*Parametre!$C$171*Parametre!$F$178/1000)+('09 Spotreba PHM'!W18*Parametre!$C$171*Parametre!$F$179/1000)+('09 Spotreba PHM'!W19*Parametre!$C$171*Parametre!$F$180/1000)+('09 Spotreba PHM'!W20*Parametre!$C$171*Parametre!$F$181/1000)+('09 Spotreba PHM'!W21*Parametre!$C$171*Parametre!$F$182/1000)</f>
        <v>0</v>
      </c>
      <c r="X23" s="236">
        <f>('09 Spotreba PHM'!X16*Parametre!$C$170*Parametre!$F$177/1000)+('09 Spotreba PHM'!X17*Parametre!$C$171*Parametre!$F$178/1000)+('09 Spotreba PHM'!X18*Parametre!$C$171*Parametre!$F$179/1000)+('09 Spotreba PHM'!X19*Parametre!$C$171*Parametre!$F$180/1000)+('09 Spotreba PHM'!X20*Parametre!$C$171*Parametre!$F$181/1000)+('09 Spotreba PHM'!X21*Parametre!$C$171*Parametre!$F$182/1000)</f>
        <v>0</v>
      </c>
      <c r="Y23" s="236">
        <f>('09 Spotreba PHM'!Y16*Parametre!$C$170*Parametre!$F$177/1000)+('09 Spotreba PHM'!Y17*Parametre!$C$171*Parametre!$F$178/1000)+('09 Spotreba PHM'!Y18*Parametre!$C$171*Parametre!$F$179/1000)+('09 Spotreba PHM'!Y19*Parametre!$C$171*Parametre!$F$180/1000)+('09 Spotreba PHM'!Y20*Parametre!$C$171*Parametre!$F$181/1000)+('09 Spotreba PHM'!Y21*Parametre!$C$171*Parametre!$F$182/1000)</f>
        <v>0</v>
      </c>
      <c r="Z23" s="236">
        <f>('09 Spotreba PHM'!Z16*Parametre!$C$170*Parametre!$F$177/1000)+('09 Spotreba PHM'!Z17*Parametre!$C$171*Parametre!$F$178/1000)+('09 Spotreba PHM'!Z18*Parametre!$C$171*Parametre!$F$179/1000)+('09 Spotreba PHM'!Z19*Parametre!$C$171*Parametre!$F$180/1000)+('09 Spotreba PHM'!Z20*Parametre!$C$171*Parametre!$F$181/1000)+('09 Spotreba PHM'!Z21*Parametre!$C$171*Parametre!$F$182/1000)</f>
        <v>0</v>
      </c>
      <c r="AA23" s="236">
        <f>('09 Spotreba PHM'!AA16*Parametre!$C$170*Parametre!$F$177/1000)+('09 Spotreba PHM'!AA17*Parametre!$C$171*Parametre!$F$178/1000)+('09 Spotreba PHM'!AA18*Parametre!$C$171*Parametre!$F$179/1000)+('09 Spotreba PHM'!AA19*Parametre!$C$171*Parametre!$F$180/1000)+('09 Spotreba PHM'!AA20*Parametre!$C$171*Parametre!$F$181/1000)+('09 Spotreba PHM'!AA21*Parametre!$C$171*Parametre!$F$182/1000)</f>
        <v>0</v>
      </c>
      <c r="AB23" s="236">
        <f>('09 Spotreba PHM'!AB16*Parametre!$C$170*Parametre!$F$177/1000)+('09 Spotreba PHM'!AB17*Parametre!$C$171*Parametre!$F$178/1000)+('09 Spotreba PHM'!AB18*Parametre!$C$171*Parametre!$F$179/1000)+('09 Spotreba PHM'!AB19*Parametre!$C$171*Parametre!$F$180/1000)+('09 Spotreba PHM'!AB20*Parametre!$C$171*Parametre!$F$181/1000)+('09 Spotreba PHM'!AB21*Parametre!$C$171*Parametre!$F$182/1000)</f>
        <v>0</v>
      </c>
      <c r="AC23" s="236">
        <f>('09 Spotreba PHM'!AC16*Parametre!$C$170*Parametre!$F$177/1000)+('09 Spotreba PHM'!AC17*Parametre!$C$171*Parametre!$F$178/1000)+('09 Spotreba PHM'!AC18*Parametre!$C$171*Parametre!$F$179/1000)+('09 Spotreba PHM'!AC19*Parametre!$C$171*Parametre!$F$180/1000)+('09 Spotreba PHM'!AC20*Parametre!$C$171*Parametre!$F$181/1000)+('09 Spotreba PHM'!AC21*Parametre!$C$171*Parametre!$F$182/1000)</f>
        <v>0</v>
      </c>
      <c r="AD23" s="236">
        <f>('09 Spotreba PHM'!AD16*Parametre!$C$170*Parametre!$F$177/1000)+('09 Spotreba PHM'!AD17*Parametre!$C$171*Parametre!$F$178/1000)+('09 Spotreba PHM'!AD18*Parametre!$C$171*Parametre!$F$179/1000)+('09 Spotreba PHM'!AD19*Parametre!$C$171*Parametre!$F$180/1000)+('09 Spotreba PHM'!AD20*Parametre!$C$171*Parametre!$F$181/1000)+('09 Spotreba PHM'!AD21*Parametre!$C$171*Parametre!$F$182/1000)</f>
        <v>0</v>
      </c>
      <c r="AE23" s="236">
        <f>('09 Spotreba PHM'!AE16*Parametre!$C$170*Parametre!$F$177/1000)+('09 Spotreba PHM'!AE17*Parametre!$C$171*Parametre!$F$178/1000)+('09 Spotreba PHM'!AE18*Parametre!$C$171*Parametre!$F$179/1000)+('09 Spotreba PHM'!AE19*Parametre!$C$171*Parametre!$F$180/1000)+('09 Spotreba PHM'!AE20*Parametre!$C$171*Parametre!$F$181/1000)+('09 Spotreba PHM'!AE21*Parametre!$C$171*Parametre!$F$182/1000)</f>
        <v>0</v>
      </c>
      <c r="AF23" s="236">
        <f>('09 Spotreba PHM'!AF16*Parametre!$C$170*Parametre!$F$177/1000)+('09 Spotreba PHM'!AF17*Parametre!$C$171*Parametre!$F$178/1000)+('09 Spotreba PHM'!AF18*Parametre!$C$171*Parametre!$F$179/1000)+('09 Spotreba PHM'!AF19*Parametre!$C$171*Parametre!$F$180/1000)+('09 Spotreba PHM'!AF20*Parametre!$C$171*Parametre!$F$181/1000)+('09 Spotreba PHM'!AF21*Parametre!$C$171*Parametre!$F$182/1000)</f>
        <v>0</v>
      </c>
      <c r="AG23" s="236">
        <f>('09 Spotreba PHM'!AG16*Parametre!$C$170*Parametre!$F$177/1000)+('09 Spotreba PHM'!AG17*Parametre!$C$171*Parametre!$F$178/1000)+('09 Spotreba PHM'!AG18*Parametre!$C$171*Parametre!$F$179/1000)+('09 Spotreba PHM'!AG19*Parametre!$C$171*Parametre!$F$180/1000)+('09 Spotreba PHM'!AG20*Parametre!$C$171*Parametre!$F$181/1000)+('09 Spotreba PHM'!AG21*Parametre!$C$171*Parametre!$F$182/1000)</f>
        <v>0</v>
      </c>
    </row>
    <row r="24" spans="2:33" x14ac:dyDescent="0.2">
      <c r="B24" s="48" t="s">
        <v>398</v>
      </c>
      <c r="C24" s="55">
        <f>SUM(D24:AG24)</f>
        <v>0</v>
      </c>
      <c r="D24" s="236">
        <f>('09 Spotreba PHM'!D16*Parametre!$C$170*Parametre!$G$177/1000)+('09 Spotreba PHM'!D17*Parametre!$C$171*Parametre!$G$178/1000)+('09 Spotreba PHM'!D18*Parametre!$C$171*Parametre!$G$179/1000)+('09 Spotreba PHM'!D19*Parametre!$C$171*Parametre!$G$180/1000)+('09 Spotreba PHM'!D20*Parametre!$C$171*Parametre!$G$181/1000)+('09 Spotreba PHM'!D21*Parametre!$C$171*Parametre!$G$182/1000)</f>
        <v>0</v>
      </c>
      <c r="E24" s="236">
        <f>('09 Spotreba PHM'!E16*Parametre!$C$170*Parametre!$G$177/1000)+('09 Spotreba PHM'!E17*Parametre!$C$171*Parametre!$G$178/1000)+('09 Spotreba PHM'!E18*Parametre!$C$171*Parametre!$G$179/1000)+('09 Spotreba PHM'!E19*Parametre!$C$171*Parametre!$G$180/1000)+('09 Spotreba PHM'!E20*Parametre!$C$171*Parametre!$G$181/1000)+('09 Spotreba PHM'!E21*Parametre!$C$171*Parametre!$G$182/1000)</f>
        <v>0</v>
      </c>
      <c r="F24" s="236">
        <f>('09 Spotreba PHM'!F16*Parametre!$C$170*Parametre!$G$177/1000)+('09 Spotreba PHM'!F17*Parametre!$C$171*Parametre!$G$178/1000)+('09 Spotreba PHM'!F18*Parametre!$C$171*Parametre!$G$179/1000)+('09 Spotreba PHM'!F19*Parametre!$C$171*Parametre!$G$180/1000)+('09 Spotreba PHM'!F20*Parametre!$C$171*Parametre!$G$181/1000)+('09 Spotreba PHM'!F21*Parametre!$C$171*Parametre!$G$182/1000)</f>
        <v>0</v>
      </c>
      <c r="G24" s="236">
        <f>('09 Spotreba PHM'!G16*Parametre!$C$170*Parametre!$G$177/1000)+('09 Spotreba PHM'!G17*Parametre!$C$171*Parametre!$G$178/1000)+('09 Spotreba PHM'!G18*Parametre!$C$171*Parametre!$G$179/1000)+('09 Spotreba PHM'!G19*Parametre!$C$171*Parametre!$G$180/1000)+('09 Spotreba PHM'!G20*Parametre!$C$171*Parametre!$G$181/1000)+('09 Spotreba PHM'!G21*Parametre!$C$171*Parametre!$G$182/1000)</f>
        <v>0</v>
      </c>
      <c r="H24" s="236">
        <f>('09 Spotreba PHM'!H16*Parametre!$C$170*Parametre!$G$177/1000)+('09 Spotreba PHM'!H17*Parametre!$C$171*Parametre!$G$178/1000)+('09 Spotreba PHM'!H18*Parametre!$C$171*Parametre!$G$179/1000)+('09 Spotreba PHM'!H19*Parametre!$C$171*Parametre!$G$180/1000)+('09 Spotreba PHM'!H20*Parametre!$C$171*Parametre!$G$181/1000)+('09 Spotreba PHM'!H21*Parametre!$C$171*Parametre!$G$182/1000)</f>
        <v>0</v>
      </c>
      <c r="I24" s="236">
        <f>('09 Spotreba PHM'!I16*Parametre!$C$170*Parametre!$G$177/1000)+('09 Spotreba PHM'!I17*Parametre!$C$171*Parametre!$G$178/1000)+('09 Spotreba PHM'!I18*Parametre!$C$171*Parametre!$G$179/1000)+('09 Spotreba PHM'!I19*Parametre!$C$171*Parametre!$G$180/1000)+('09 Spotreba PHM'!I20*Parametre!$C$171*Parametre!$G$181/1000)+('09 Spotreba PHM'!I21*Parametre!$C$171*Parametre!$G$182/1000)</f>
        <v>0</v>
      </c>
      <c r="J24" s="236">
        <f>('09 Spotreba PHM'!J16*Parametre!$C$170*Parametre!$G$177/1000)+('09 Spotreba PHM'!J17*Parametre!$C$171*Parametre!$G$178/1000)+('09 Spotreba PHM'!J18*Parametre!$C$171*Parametre!$G$179/1000)+('09 Spotreba PHM'!J19*Parametre!$C$171*Parametre!$G$180/1000)+('09 Spotreba PHM'!J20*Parametre!$C$171*Parametre!$G$181/1000)+('09 Spotreba PHM'!J21*Parametre!$C$171*Parametre!$G$182/1000)</f>
        <v>0</v>
      </c>
      <c r="K24" s="236">
        <f>('09 Spotreba PHM'!K16*Parametre!$C$170*Parametre!$G$177/1000)+('09 Spotreba PHM'!K17*Parametre!$C$171*Parametre!$G$178/1000)+('09 Spotreba PHM'!K18*Parametre!$C$171*Parametre!$G$179/1000)+('09 Spotreba PHM'!K19*Parametre!$C$171*Parametre!$G$180/1000)+('09 Spotreba PHM'!K20*Parametre!$C$171*Parametre!$G$181/1000)+('09 Spotreba PHM'!K21*Parametre!$C$171*Parametre!$G$182/1000)</f>
        <v>0</v>
      </c>
      <c r="L24" s="236">
        <f>('09 Spotreba PHM'!L16*Parametre!$C$170*Parametre!$G$177/1000)+('09 Spotreba PHM'!L17*Parametre!$C$171*Parametre!$G$178/1000)+('09 Spotreba PHM'!L18*Parametre!$C$171*Parametre!$G$179/1000)+('09 Spotreba PHM'!L19*Parametre!$C$171*Parametre!$G$180/1000)+('09 Spotreba PHM'!L20*Parametre!$C$171*Parametre!$G$181/1000)+('09 Spotreba PHM'!L21*Parametre!$C$171*Parametre!$G$182/1000)</f>
        <v>0</v>
      </c>
      <c r="M24" s="236">
        <f>('09 Spotreba PHM'!M16*Parametre!$C$170*Parametre!$G$177/1000)+('09 Spotreba PHM'!M17*Parametre!$C$171*Parametre!$G$178/1000)+('09 Spotreba PHM'!M18*Parametre!$C$171*Parametre!$G$179/1000)+('09 Spotreba PHM'!M19*Parametre!$C$171*Parametre!$G$180/1000)+('09 Spotreba PHM'!M20*Parametre!$C$171*Parametre!$G$181/1000)+('09 Spotreba PHM'!M21*Parametre!$C$171*Parametre!$G$182/1000)</f>
        <v>0</v>
      </c>
      <c r="N24" s="236">
        <f>('09 Spotreba PHM'!N16*Parametre!$C$170*Parametre!$G$177/1000)+('09 Spotreba PHM'!N17*Parametre!$C$171*Parametre!$G$178/1000)+('09 Spotreba PHM'!N18*Parametre!$C$171*Parametre!$G$179/1000)+('09 Spotreba PHM'!N19*Parametre!$C$171*Parametre!$G$180/1000)+('09 Spotreba PHM'!N20*Parametre!$C$171*Parametre!$G$181/1000)+('09 Spotreba PHM'!N21*Parametre!$C$171*Parametre!$G$182/1000)</f>
        <v>0</v>
      </c>
      <c r="O24" s="236">
        <f>('09 Spotreba PHM'!O16*Parametre!$C$170*Parametre!$G$177/1000)+('09 Spotreba PHM'!O17*Parametre!$C$171*Parametre!$G$178/1000)+('09 Spotreba PHM'!O18*Parametre!$C$171*Parametre!$G$179/1000)+('09 Spotreba PHM'!O19*Parametre!$C$171*Parametre!$G$180/1000)+('09 Spotreba PHM'!O20*Parametre!$C$171*Parametre!$G$181/1000)+('09 Spotreba PHM'!O21*Parametre!$C$171*Parametre!$G$182/1000)</f>
        <v>0</v>
      </c>
      <c r="P24" s="236">
        <f>('09 Spotreba PHM'!P16*Parametre!$C$170*Parametre!$G$177/1000)+('09 Spotreba PHM'!P17*Parametre!$C$171*Parametre!$G$178/1000)+('09 Spotreba PHM'!P18*Parametre!$C$171*Parametre!$G$179/1000)+('09 Spotreba PHM'!P19*Parametre!$C$171*Parametre!$G$180/1000)+('09 Spotreba PHM'!P20*Parametre!$C$171*Parametre!$G$181/1000)+('09 Spotreba PHM'!P21*Parametre!$C$171*Parametre!$G$182/1000)</f>
        <v>0</v>
      </c>
      <c r="Q24" s="236">
        <f>('09 Spotreba PHM'!Q16*Parametre!$C$170*Parametre!$G$177/1000)+('09 Spotreba PHM'!Q17*Parametre!$C$171*Parametre!$G$178/1000)+('09 Spotreba PHM'!Q18*Parametre!$C$171*Parametre!$G$179/1000)+('09 Spotreba PHM'!Q19*Parametre!$C$171*Parametre!$G$180/1000)+('09 Spotreba PHM'!Q20*Parametre!$C$171*Parametre!$G$181/1000)+('09 Spotreba PHM'!Q21*Parametre!$C$171*Parametre!$G$182/1000)</f>
        <v>0</v>
      </c>
      <c r="R24" s="236">
        <f>('09 Spotreba PHM'!R16*Parametre!$C$170*Parametre!$G$177/1000)+('09 Spotreba PHM'!R17*Parametre!$C$171*Parametre!$G$178/1000)+('09 Spotreba PHM'!R18*Parametre!$C$171*Parametre!$G$179/1000)+('09 Spotreba PHM'!R19*Parametre!$C$171*Parametre!$G$180/1000)+('09 Spotreba PHM'!R20*Parametre!$C$171*Parametre!$G$181/1000)+('09 Spotreba PHM'!R21*Parametre!$C$171*Parametre!$G$182/1000)</f>
        <v>0</v>
      </c>
      <c r="S24" s="236">
        <f>('09 Spotreba PHM'!S16*Parametre!$C$170*Parametre!$G$177/1000)+('09 Spotreba PHM'!S17*Parametre!$C$171*Parametre!$G$178/1000)+('09 Spotreba PHM'!S18*Parametre!$C$171*Parametre!$G$179/1000)+('09 Spotreba PHM'!S19*Parametre!$C$171*Parametre!$G$180/1000)+('09 Spotreba PHM'!S20*Parametre!$C$171*Parametre!$G$181/1000)+('09 Spotreba PHM'!S21*Parametre!$C$171*Parametre!$G$182/1000)</f>
        <v>0</v>
      </c>
      <c r="T24" s="236">
        <f>('09 Spotreba PHM'!T16*Parametre!$C$170*Parametre!$G$177/1000)+('09 Spotreba PHM'!T17*Parametre!$C$171*Parametre!$G$178/1000)+('09 Spotreba PHM'!T18*Parametre!$C$171*Parametre!$G$179/1000)+('09 Spotreba PHM'!T19*Parametre!$C$171*Parametre!$G$180/1000)+('09 Spotreba PHM'!T20*Parametre!$C$171*Parametre!$G$181/1000)+('09 Spotreba PHM'!T21*Parametre!$C$171*Parametre!$G$182/1000)</f>
        <v>0</v>
      </c>
      <c r="U24" s="236">
        <f>('09 Spotreba PHM'!U16*Parametre!$C$170*Parametre!$G$177/1000)+('09 Spotreba PHM'!U17*Parametre!$C$171*Parametre!$G$178/1000)+('09 Spotreba PHM'!U18*Parametre!$C$171*Parametre!$G$179/1000)+('09 Spotreba PHM'!U19*Parametre!$C$171*Parametre!$G$180/1000)+('09 Spotreba PHM'!U20*Parametre!$C$171*Parametre!$G$181/1000)+('09 Spotreba PHM'!U21*Parametre!$C$171*Parametre!$G$182/1000)</f>
        <v>0</v>
      </c>
      <c r="V24" s="236">
        <f>('09 Spotreba PHM'!V16*Parametre!$C$170*Parametre!$G$177/1000)+('09 Spotreba PHM'!V17*Parametre!$C$171*Parametre!$G$178/1000)+('09 Spotreba PHM'!V18*Parametre!$C$171*Parametre!$G$179/1000)+('09 Spotreba PHM'!V19*Parametre!$C$171*Parametre!$G$180/1000)+('09 Spotreba PHM'!V20*Parametre!$C$171*Parametre!$G$181/1000)+('09 Spotreba PHM'!V21*Parametre!$C$171*Parametre!$G$182/1000)</f>
        <v>0</v>
      </c>
      <c r="W24" s="236">
        <f>('09 Spotreba PHM'!W16*Parametre!$C$170*Parametre!$G$177/1000)+('09 Spotreba PHM'!W17*Parametre!$C$171*Parametre!$G$178/1000)+('09 Spotreba PHM'!W18*Parametre!$C$171*Parametre!$G$179/1000)+('09 Spotreba PHM'!W19*Parametre!$C$171*Parametre!$G$180/1000)+('09 Spotreba PHM'!W20*Parametre!$C$171*Parametre!$G$181/1000)+('09 Spotreba PHM'!W21*Parametre!$C$171*Parametre!$G$182/1000)</f>
        <v>0</v>
      </c>
      <c r="X24" s="236">
        <f>('09 Spotreba PHM'!X16*Parametre!$C$170*Parametre!$G$177/1000)+('09 Spotreba PHM'!X17*Parametre!$C$171*Parametre!$G$178/1000)+('09 Spotreba PHM'!X18*Parametre!$C$171*Parametre!$G$179/1000)+('09 Spotreba PHM'!X19*Parametre!$C$171*Parametre!$G$180/1000)+('09 Spotreba PHM'!X20*Parametre!$C$171*Parametre!$G$181/1000)+('09 Spotreba PHM'!X21*Parametre!$C$171*Parametre!$G$182/1000)</f>
        <v>0</v>
      </c>
      <c r="Y24" s="236">
        <f>('09 Spotreba PHM'!Y16*Parametre!$C$170*Parametre!$G$177/1000)+('09 Spotreba PHM'!Y17*Parametre!$C$171*Parametre!$G$178/1000)+('09 Spotreba PHM'!Y18*Parametre!$C$171*Parametre!$G$179/1000)+('09 Spotreba PHM'!Y19*Parametre!$C$171*Parametre!$G$180/1000)+('09 Spotreba PHM'!Y20*Parametre!$C$171*Parametre!$G$181/1000)+('09 Spotreba PHM'!Y21*Parametre!$C$171*Parametre!$G$182/1000)</f>
        <v>0</v>
      </c>
      <c r="Z24" s="236">
        <f>('09 Spotreba PHM'!Z16*Parametre!$C$170*Parametre!$G$177/1000)+('09 Spotreba PHM'!Z17*Parametre!$C$171*Parametre!$G$178/1000)+('09 Spotreba PHM'!Z18*Parametre!$C$171*Parametre!$G$179/1000)+('09 Spotreba PHM'!Z19*Parametre!$C$171*Parametre!$G$180/1000)+('09 Spotreba PHM'!Z20*Parametre!$C$171*Parametre!$G$181/1000)+('09 Spotreba PHM'!Z21*Parametre!$C$171*Parametre!$G$182/1000)</f>
        <v>0</v>
      </c>
      <c r="AA24" s="236">
        <f>('09 Spotreba PHM'!AA16*Parametre!$C$170*Parametre!$G$177/1000)+('09 Spotreba PHM'!AA17*Parametre!$C$171*Parametre!$G$178/1000)+('09 Spotreba PHM'!AA18*Parametre!$C$171*Parametre!$G$179/1000)+('09 Spotreba PHM'!AA19*Parametre!$C$171*Parametre!$G$180/1000)+('09 Spotreba PHM'!AA20*Parametre!$C$171*Parametre!$G$181/1000)+('09 Spotreba PHM'!AA21*Parametre!$C$171*Parametre!$G$182/1000)</f>
        <v>0</v>
      </c>
      <c r="AB24" s="236">
        <f>('09 Spotreba PHM'!AB16*Parametre!$C$170*Parametre!$G$177/1000)+('09 Spotreba PHM'!AB17*Parametre!$C$171*Parametre!$G$178/1000)+('09 Spotreba PHM'!AB18*Parametre!$C$171*Parametre!$G$179/1000)+('09 Spotreba PHM'!AB19*Parametre!$C$171*Parametre!$G$180/1000)+('09 Spotreba PHM'!AB20*Parametre!$C$171*Parametre!$G$181/1000)+('09 Spotreba PHM'!AB21*Parametre!$C$171*Parametre!$G$182/1000)</f>
        <v>0</v>
      </c>
      <c r="AC24" s="236">
        <f>('09 Spotreba PHM'!AC16*Parametre!$C$170*Parametre!$G$177/1000)+('09 Spotreba PHM'!AC17*Parametre!$C$171*Parametre!$G$178/1000)+('09 Spotreba PHM'!AC18*Parametre!$C$171*Parametre!$G$179/1000)+('09 Spotreba PHM'!AC19*Parametre!$C$171*Parametre!$G$180/1000)+('09 Spotreba PHM'!AC20*Parametre!$C$171*Parametre!$G$181/1000)+('09 Spotreba PHM'!AC21*Parametre!$C$171*Parametre!$G$182/1000)</f>
        <v>0</v>
      </c>
      <c r="AD24" s="236">
        <f>('09 Spotreba PHM'!AD16*Parametre!$C$170*Parametre!$G$177/1000)+('09 Spotreba PHM'!AD17*Parametre!$C$171*Parametre!$G$178/1000)+('09 Spotreba PHM'!AD18*Parametre!$C$171*Parametre!$G$179/1000)+('09 Spotreba PHM'!AD19*Parametre!$C$171*Parametre!$G$180/1000)+('09 Spotreba PHM'!AD20*Parametre!$C$171*Parametre!$G$181/1000)+('09 Spotreba PHM'!AD21*Parametre!$C$171*Parametre!$G$182/1000)</f>
        <v>0</v>
      </c>
      <c r="AE24" s="236">
        <f>('09 Spotreba PHM'!AE16*Parametre!$C$170*Parametre!$G$177/1000)+('09 Spotreba PHM'!AE17*Parametre!$C$171*Parametre!$G$178/1000)+('09 Spotreba PHM'!AE18*Parametre!$C$171*Parametre!$G$179/1000)+('09 Spotreba PHM'!AE19*Parametre!$C$171*Parametre!$G$180/1000)+('09 Spotreba PHM'!AE20*Parametre!$C$171*Parametre!$G$181/1000)+('09 Spotreba PHM'!AE21*Parametre!$C$171*Parametre!$G$182/1000)</f>
        <v>0</v>
      </c>
      <c r="AF24" s="236">
        <f>('09 Spotreba PHM'!AF16*Parametre!$C$170*Parametre!$G$177/1000)+('09 Spotreba PHM'!AF17*Parametre!$C$171*Parametre!$G$178/1000)+('09 Spotreba PHM'!AF18*Parametre!$C$171*Parametre!$G$179/1000)+('09 Spotreba PHM'!AF19*Parametre!$C$171*Parametre!$G$180/1000)+('09 Spotreba PHM'!AF20*Parametre!$C$171*Parametre!$G$181/1000)+('09 Spotreba PHM'!AF21*Parametre!$C$171*Parametre!$G$182/1000)</f>
        <v>0</v>
      </c>
      <c r="AG24" s="236">
        <f>('09 Spotreba PHM'!AG16*Parametre!$C$170*Parametre!$G$177/1000)+('09 Spotreba PHM'!AG17*Parametre!$C$171*Parametre!$G$178/1000)+('09 Spotreba PHM'!AG18*Parametre!$C$171*Parametre!$G$179/1000)+('09 Spotreba PHM'!AG19*Parametre!$C$171*Parametre!$G$180/1000)+('09 Spotreba PHM'!AG20*Parametre!$C$171*Parametre!$G$181/1000)+('09 Spotreba PHM'!AG21*Parametre!$C$171*Parametre!$G$182/1000)</f>
        <v>0</v>
      </c>
    </row>
    <row r="25" spans="2:33" x14ac:dyDescent="0.2">
      <c r="B25" s="49" t="s">
        <v>47</v>
      </c>
      <c r="C25" s="237">
        <f>SUM(D25:AG25)</f>
        <v>0</v>
      </c>
      <c r="D25" s="237">
        <f t="shared" ref="D25:AG25" si="7">SUM(D18:D24)</f>
        <v>0</v>
      </c>
      <c r="E25" s="237">
        <f t="shared" si="7"/>
        <v>0</v>
      </c>
      <c r="F25" s="237">
        <f t="shared" si="7"/>
        <v>0</v>
      </c>
      <c r="G25" s="237">
        <f t="shared" si="7"/>
        <v>0</v>
      </c>
      <c r="H25" s="237">
        <f t="shared" si="7"/>
        <v>0</v>
      </c>
      <c r="I25" s="237">
        <f t="shared" si="7"/>
        <v>0</v>
      </c>
      <c r="J25" s="237">
        <f t="shared" si="7"/>
        <v>0</v>
      </c>
      <c r="K25" s="237">
        <f t="shared" si="7"/>
        <v>0</v>
      </c>
      <c r="L25" s="237">
        <f t="shared" si="7"/>
        <v>0</v>
      </c>
      <c r="M25" s="237">
        <f t="shared" si="7"/>
        <v>0</v>
      </c>
      <c r="N25" s="237">
        <f t="shared" si="7"/>
        <v>0</v>
      </c>
      <c r="O25" s="237">
        <f t="shared" si="7"/>
        <v>0</v>
      </c>
      <c r="P25" s="237">
        <f t="shared" si="7"/>
        <v>0</v>
      </c>
      <c r="Q25" s="237">
        <f t="shared" si="7"/>
        <v>0</v>
      </c>
      <c r="R25" s="237">
        <f t="shared" si="7"/>
        <v>0</v>
      </c>
      <c r="S25" s="237">
        <f t="shared" si="7"/>
        <v>0</v>
      </c>
      <c r="T25" s="237">
        <f t="shared" si="7"/>
        <v>0</v>
      </c>
      <c r="U25" s="237">
        <f t="shared" si="7"/>
        <v>0</v>
      </c>
      <c r="V25" s="237">
        <f t="shared" si="7"/>
        <v>0</v>
      </c>
      <c r="W25" s="237">
        <f t="shared" si="7"/>
        <v>0</v>
      </c>
      <c r="X25" s="237">
        <f t="shared" si="7"/>
        <v>0</v>
      </c>
      <c r="Y25" s="237">
        <f t="shared" si="7"/>
        <v>0</v>
      </c>
      <c r="Z25" s="237">
        <f t="shared" si="7"/>
        <v>0</v>
      </c>
      <c r="AA25" s="237">
        <f t="shared" si="7"/>
        <v>0</v>
      </c>
      <c r="AB25" s="237">
        <f t="shared" si="7"/>
        <v>0</v>
      </c>
      <c r="AC25" s="237">
        <f t="shared" si="7"/>
        <v>0</v>
      </c>
      <c r="AD25" s="237">
        <f t="shared" si="7"/>
        <v>0</v>
      </c>
      <c r="AE25" s="237">
        <f t="shared" si="7"/>
        <v>0</v>
      </c>
      <c r="AF25" s="237">
        <f t="shared" si="7"/>
        <v>0</v>
      </c>
      <c r="AG25" s="237">
        <f t="shared" si="7"/>
        <v>0</v>
      </c>
    </row>
    <row r="28" spans="2:33" x14ac:dyDescent="0.2">
      <c r="B28" s="48"/>
      <c r="C28" s="48"/>
      <c r="D28" s="48" t="s">
        <v>10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2:33" x14ac:dyDescent="0.2">
      <c r="B29" s="49" t="s">
        <v>405</v>
      </c>
      <c r="C29" s="49"/>
      <c r="D29" s="48">
        <v>1</v>
      </c>
      <c r="E29" s="48">
        <v>2</v>
      </c>
      <c r="F29" s="48">
        <v>3</v>
      </c>
      <c r="G29" s="48">
        <v>4</v>
      </c>
      <c r="H29" s="48">
        <v>5</v>
      </c>
      <c r="I29" s="48">
        <v>6</v>
      </c>
      <c r="J29" s="48">
        <v>7</v>
      </c>
      <c r="K29" s="48">
        <v>8</v>
      </c>
      <c r="L29" s="48">
        <v>9</v>
      </c>
      <c r="M29" s="48">
        <v>10</v>
      </c>
      <c r="N29" s="48">
        <v>11</v>
      </c>
      <c r="O29" s="48">
        <v>12</v>
      </c>
      <c r="P29" s="48">
        <v>13</v>
      </c>
      <c r="Q29" s="48">
        <v>14</v>
      </c>
      <c r="R29" s="48">
        <v>15</v>
      </c>
      <c r="S29" s="48">
        <v>16</v>
      </c>
      <c r="T29" s="48">
        <v>17</v>
      </c>
      <c r="U29" s="48">
        <v>18</v>
      </c>
      <c r="V29" s="48">
        <v>19</v>
      </c>
      <c r="W29" s="48">
        <v>20</v>
      </c>
      <c r="X29" s="48">
        <v>21</v>
      </c>
      <c r="Y29" s="48">
        <v>22</v>
      </c>
      <c r="Z29" s="48">
        <v>23</v>
      </c>
      <c r="AA29" s="48">
        <v>24</v>
      </c>
      <c r="AB29" s="48">
        <v>25</v>
      </c>
      <c r="AC29" s="48">
        <v>26</v>
      </c>
      <c r="AD29" s="48">
        <v>27</v>
      </c>
      <c r="AE29" s="48">
        <v>28</v>
      </c>
      <c r="AF29" s="48">
        <v>29</v>
      </c>
      <c r="AG29" s="48">
        <v>30</v>
      </c>
    </row>
    <row r="30" spans="2:33" x14ac:dyDescent="0.2">
      <c r="B30" s="51" t="s">
        <v>90</v>
      </c>
      <c r="C30" s="51" t="s">
        <v>9</v>
      </c>
      <c r="D30" s="52">
        <f>D4</f>
        <v>2022</v>
      </c>
      <c r="E30" s="52">
        <f t="shared" ref="E30:AG30" si="8">E4</f>
        <v>2023</v>
      </c>
      <c r="F30" s="52">
        <f t="shared" si="8"/>
        <v>2024</v>
      </c>
      <c r="G30" s="52">
        <f t="shared" si="8"/>
        <v>2025</v>
      </c>
      <c r="H30" s="52">
        <f t="shared" si="8"/>
        <v>2026</v>
      </c>
      <c r="I30" s="52">
        <f t="shared" si="8"/>
        <v>2027</v>
      </c>
      <c r="J30" s="52">
        <f t="shared" si="8"/>
        <v>2028</v>
      </c>
      <c r="K30" s="52">
        <f t="shared" si="8"/>
        <v>2029</v>
      </c>
      <c r="L30" s="52">
        <f t="shared" si="8"/>
        <v>2030</v>
      </c>
      <c r="M30" s="52">
        <f t="shared" si="8"/>
        <v>2031</v>
      </c>
      <c r="N30" s="52">
        <f t="shared" si="8"/>
        <v>2032</v>
      </c>
      <c r="O30" s="52">
        <f t="shared" si="8"/>
        <v>2033</v>
      </c>
      <c r="P30" s="52">
        <f t="shared" si="8"/>
        <v>2034</v>
      </c>
      <c r="Q30" s="52">
        <f t="shared" si="8"/>
        <v>2035</v>
      </c>
      <c r="R30" s="52">
        <f t="shared" si="8"/>
        <v>2036</v>
      </c>
      <c r="S30" s="52">
        <f t="shared" si="8"/>
        <v>2037</v>
      </c>
      <c r="T30" s="52">
        <f t="shared" si="8"/>
        <v>2038</v>
      </c>
      <c r="U30" s="52">
        <f t="shared" si="8"/>
        <v>2039</v>
      </c>
      <c r="V30" s="52">
        <f t="shared" si="8"/>
        <v>2040</v>
      </c>
      <c r="W30" s="52">
        <f t="shared" si="8"/>
        <v>2041</v>
      </c>
      <c r="X30" s="52">
        <f t="shared" si="8"/>
        <v>2042</v>
      </c>
      <c r="Y30" s="52">
        <f t="shared" si="8"/>
        <v>2043</v>
      </c>
      <c r="Z30" s="52">
        <f t="shared" si="8"/>
        <v>2044</v>
      </c>
      <c r="AA30" s="52">
        <f t="shared" si="8"/>
        <v>2045</v>
      </c>
      <c r="AB30" s="52">
        <f t="shared" si="8"/>
        <v>2046</v>
      </c>
      <c r="AC30" s="52">
        <f t="shared" si="8"/>
        <v>2047</v>
      </c>
      <c r="AD30" s="52">
        <f t="shared" si="8"/>
        <v>2048</v>
      </c>
      <c r="AE30" s="52">
        <f t="shared" si="8"/>
        <v>2049</v>
      </c>
      <c r="AF30" s="52">
        <f t="shared" si="8"/>
        <v>2050</v>
      </c>
      <c r="AG30" s="52">
        <f t="shared" si="8"/>
        <v>2051</v>
      </c>
    </row>
    <row r="31" spans="2:33" x14ac:dyDescent="0.2">
      <c r="B31" s="48" t="s">
        <v>401</v>
      </c>
      <c r="C31" s="55">
        <f>SUM(D31:AG31)</f>
        <v>112.59698411999989</v>
      </c>
      <c r="D31" s="240">
        <f>D5-D18</f>
        <v>3.7532328039999983</v>
      </c>
      <c r="E31" s="240">
        <f t="shared" ref="E31:AG37" si="9">E5-E18</f>
        <v>3.7532328039999983</v>
      </c>
      <c r="F31" s="240">
        <f t="shared" si="9"/>
        <v>3.7532328039999983</v>
      </c>
      <c r="G31" s="240">
        <f t="shared" si="9"/>
        <v>3.7532328039999983</v>
      </c>
      <c r="H31" s="240">
        <f t="shared" si="9"/>
        <v>3.7532328039999983</v>
      </c>
      <c r="I31" s="240">
        <f t="shared" si="9"/>
        <v>3.7532328039999983</v>
      </c>
      <c r="J31" s="240">
        <f t="shared" si="9"/>
        <v>3.7532328039999983</v>
      </c>
      <c r="K31" s="240">
        <f t="shared" si="9"/>
        <v>3.7532328039999983</v>
      </c>
      <c r="L31" s="240">
        <f t="shared" si="9"/>
        <v>3.7532328039999983</v>
      </c>
      <c r="M31" s="240">
        <f t="shared" si="9"/>
        <v>3.7532328039999983</v>
      </c>
      <c r="N31" s="240">
        <f t="shared" si="9"/>
        <v>3.7532328039999983</v>
      </c>
      <c r="O31" s="240">
        <f t="shared" si="9"/>
        <v>3.7532328039999983</v>
      </c>
      <c r="P31" s="240">
        <f t="shared" si="9"/>
        <v>3.7532328039999983</v>
      </c>
      <c r="Q31" s="240">
        <f t="shared" si="9"/>
        <v>3.7532328039999983</v>
      </c>
      <c r="R31" s="240">
        <f t="shared" si="9"/>
        <v>3.7532328039999983</v>
      </c>
      <c r="S31" s="240">
        <f t="shared" si="9"/>
        <v>3.7532328039999983</v>
      </c>
      <c r="T31" s="240">
        <f t="shared" si="9"/>
        <v>3.7532328039999983</v>
      </c>
      <c r="U31" s="240">
        <f t="shared" si="9"/>
        <v>3.7532328039999983</v>
      </c>
      <c r="V31" s="240">
        <f t="shared" si="9"/>
        <v>3.7532328039999983</v>
      </c>
      <c r="W31" s="240">
        <f t="shared" si="9"/>
        <v>3.7532328039999983</v>
      </c>
      <c r="X31" s="240">
        <f t="shared" si="9"/>
        <v>3.7532328039999983</v>
      </c>
      <c r="Y31" s="240">
        <f t="shared" si="9"/>
        <v>3.7532328039999983</v>
      </c>
      <c r="Z31" s="240">
        <f t="shared" si="9"/>
        <v>3.7532328039999983</v>
      </c>
      <c r="AA31" s="240">
        <f t="shared" si="9"/>
        <v>3.7532328039999983</v>
      </c>
      <c r="AB31" s="240">
        <f t="shared" si="9"/>
        <v>3.7532328039999983</v>
      </c>
      <c r="AC31" s="240">
        <f t="shared" si="9"/>
        <v>3.7532328039999983</v>
      </c>
      <c r="AD31" s="240">
        <f t="shared" si="9"/>
        <v>3.7532328039999983</v>
      </c>
      <c r="AE31" s="240">
        <f t="shared" si="9"/>
        <v>3.7532328039999983</v>
      </c>
      <c r="AF31" s="240">
        <f t="shared" si="9"/>
        <v>3.7532328039999983</v>
      </c>
      <c r="AG31" s="240">
        <f t="shared" si="9"/>
        <v>3.7532328039999983</v>
      </c>
    </row>
    <row r="32" spans="2:33" x14ac:dyDescent="0.2">
      <c r="B32" s="48" t="s">
        <v>399</v>
      </c>
      <c r="C32" s="55">
        <f t="shared" ref="C32:C37" si="10">SUM(D32:AG32)</f>
        <v>0</v>
      </c>
      <c r="D32" s="240">
        <f t="shared" ref="D32:S37" si="11">D6-D19</f>
        <v>0</v>
      </c>
      <c r="E32" s="240">
        <f t="shared" si="11"/>
        <v>0</v>
      </c>
      <c r="F32" s="240">
        <f t="shared" si="11"/>
        <v>0</v>
      </c>
      <c r="G32" s="240">
        <f t="shared" si="11"/>
        <v>0</v>
      </c>
      <c r="H32" s="240">
        <f t="shared" si="11"/>
        <v>0</v>
      </c>
      <c r="I32" s="240">
        <f t="shared" si="11"/>
        <v>0</v>
      </c>
      <c r="J32" s="240">
        <f t="shared" si="11"/>
        <v>0</v>
      </c>
      <c r="K32" s="240">
        <f t="shared" si="11"/>
        <v>0</v>
      </c>
      <c r="L32" s="240">
        <f t="shared" si="11"/>
        <v>0</v>
      </c>
      <c r="M32" s="240">
        <f t="shared" si="11"/>
        <v>0</v>
      </c>
      <c r="N32" s="240">
        <f t="shared" si="11"/>
        <v>0</v>
      </c>
      <c r="O32" s="240">
        <f t="shared" si="11"/>
        <v>0</v>
      </c>
      <c r="P32" s="240">
        <f t="shared" si="11"/>
        <v>0</v>
      </c>
      <c r="Q32" s="240">
        <f t="shared" si="11"/>
        <v>0</v>
      </c>
      <c r="R32" s="240">
        <f t="shared" si="11"/>
        <v>0</v>
      </c>
      <c r="S32" s="240">
        <f t="shared" si="11"/>
        <v>0</v>
      </c>
      <c r="T32" s="240">
        <f t="shared" si="9"/>
        <v>0</v>
      </c>
      <c r="U32" s="240">
        <f t="shared" si="9"/>
        <v>0</v>
      </c>
      <c r="V32" s="240">
        <f t="shared" si="9"/>
        <v>0</v>
      </c>
      <c r="W32" s="240">
        <f t="shared" si="9"/>
        <v>0</v>
      </c>
      <c r="X32" s="240">
        <f t="shared" si="9"/>
        <v>0</v>
      </c>
      <c r="Y32" s="240">
        <f t="shared" si="9"/>
        <v>0</v>
      </c>
      <c r="Z32" s="240">
        <f t="shared" si="9"/>
        <v>0</v>
      </c>
      <c r="AA32" s="240">
        <f t="shared" si="9"/>
        <v>0</v>
      </c>
      <c r="AB32" s="240">
        <f t="shared" si="9"/>
        <v>0</v>
      </c>
      <c r="AC32" s="240">
        <f t="shared" si="9"/>
        <v>0</v>
      </c>
      <c r="AD32" s="240">
        <f t="shared" si="9"/>
        <v>0</v>
      </c>
      <c r="AE32" s="240">
        <f t="shared" si="9"/>
        <v>0</v>
      </c>
      <c r="AF32" s="240">
        <f t="shared" si="9"/>
        <v>0</v>
      </c>
      <c r="AG32" s="240">
        <f t="shared" si="9"/>
        <v>0</v>
      </c>
    </row>
    <row r="33" spans="2:33" x14ac:dyDescent="0.2">
      <c r="B33" s="48" t="s">
        <v>402</v>
      </c>
      <c r="C33" s="55">
        <f t="shared" si="10"/>
        <v>3748.0449275999986</v>
      </c>
      <c r="D33" s="240">
        <f t="shared" si="11"/>
        <v>124.93483091999994</v>
      </c>
      <c r="E33" s="240">
        <f t="shared" si="9"/>
        <v>124.93483091999994</v>
      </c>
      <c r="F33" s="240">
        <f t="shared" si="9"/>
        <v>124.93483091999994</v>
      </c>
      <c r="G33" s="240">
        <f t="shared" si="9"/>
        <v>124.93483091999994</v>
      </c>
      <c r="H33" s="240">
        <f t="shared" si="9"/>
        <v>124.93483091999994</v>
      </c>
      <c r="I33" s="240">
        <f t="shared" si="9"/>
        <v>124.93483091999994</v>
      </c>
      <c r="J33" s="240">
        <f t="shared" si="9"/>
        <v>124.93483091999994</v>
      </c>
      <c r="K33" s="240">
        <f t="shared" si="9"/>
        <v>124.93483091999994</v>
      </c>
      <c r="L33" s="240">
        <f t="shared" si="9"/>
        <v>124.93483091999994</v>
      </c>
      <c r="M33" s="240">
        <f t="shared" si="9"/>
        <v>124.93483091999994</v>
      </c>
      <c r="N33" s="240">
        <f t="shared" si="9"/>
        <v>124.93483091999994</v>
      </c>
      <c r="O33" s="240">
        <f t="shared" si="9"/>
        <v>124.93483091999994</v>
      </c>
      <c r="P33" s="240">
        <f t="shared" si="9"/>
        <v>124.93483091999994</v>
      </c>
      <c r="Q33" s="240">
        <f t="shared" si="9"/>
        <v>124.93483091999994</v>
      </c>
      <c r="R33" s="240">
        <f t="shared" si="9"/>
        <v>124.93483091999994</v>
      </c>
      <c r="S33" s="240">
        <f t="shared" si="9"/>
        <v>124.93483091999994</v>
      </c>
      <c r="T33" s="240">
        <f t="shared" si="9"/>
        <v>124.93483091999994</v>
      </c>
      <c r="U33" s="240">
        <f t="shared" si="9"/>
        <v>124.93483091999994</v>
      </c>
      <c r="V33" s="240">
        <f t="shared" si="9"/>
        <v>124.93483091999994</v>
      </c>
      <c r="W33" s="240">
        <f t="shared" si="9"/>
        <v>124.93483091999994</v>
      </c>
      <c r="X33" s="240">
        <f t="shared" si="9"/>
        <v>124.93483091999994</v>
      </c>
      <c r="Y33" s="240">
        <f t="shared" si="9"/>
        <v>124.93483091999994</v>
      </c>
      <c r="Z33" s="240">
        <f t="shared" si="9"/>
        <v>124.93483091999994</v>
      </c>
      <c r="AA33" s="240">
        <f t="shared" si="9"/>
        <v>124.93483091999994</v>
      </c>
      <c r="AB33" s="240">
        <f t="shared" si="9"/>
        <v>124.93483091999994</v>
      </c>
      <c r="AC33" s="240">
        <f t="shared" si="9"/>
        <v>124.93483091999994</v>
      </c>
      <c r="AD33" s="240">
        <f t="shared" si="9"/>
        <v>124.93483091999994</v>
      </c>
      <c r="AE33" s="240">
        <f t="shared" si="9"/>
        <v>124.93483091999994</v>
      </c>
      <c r="AF33" s="240">
        <f t="shared" si="9"/>
        <v>124.93483091999994</v>
      </c>
      <c r="AG33" s="240">
        <f t="shared" si="9"/>
        <v>124.93483091999994</v>
      </c>
    </row>
    <row r="34" spans="2:33" x14ac:dyDescent="0.2">
      <c r="B34" s="48" t="s">
        <v>400</v>
      </c>
      <c r="C34" s="55">
        <f t="shared" si="10"/>
        <v>0</v>
      </c>
      <c r="D34" s="240">
        <f t="shared" si="11"/>
        <v>0</v>
      </c>
      <c r="E34" s="240">
        <f t="shared" si="9"/>
        <v>0</v>
      </c>
      <c r="F34" s="240">
        <f t="shared" si="9"/>
        <v>0</v>
      </c>
      <c r="G34" s="240">
        <f t="shared" si="9"/>
        <v>0</v>
      </c>
      <c r="H34" s="240">
        <f t="shared" si="9"/>
        <v>0</v>
      </c>
      <c r="I34" s="240">
        <f t="shared" si="9"/>
        <v>0</v>
      </c>
      <c r="J34" s="240">
        <f t="shared" si="9"/>
        <v>0</v>
      </c>
      <c r="K34" s="240">
        <f t="shared" si="9"/>
        <v>0</v>
      </c>
      <c r="L34" s="240">
        <f t="shared" si="9"/>
        <v>0</v>
      </c>
      <c r="M34" s="240">
        <f t="shared" si="9"/>
        <v>0</v>
      </c>
      <c r="N34" s="240">
        <f t="shared" si="9"/>
        <v>0</v>
      </c>
      <c r="O34" s="240">
        <f t="shared" si="9"/>
        <v>0</v>
      </c>
      <c r="P34" s="240">
        <f t="shared" si="9"/>
        <v>0</v>
      </c>
      <c r="Q34" s="240">
        <f t="shared" si="9"/>
        <v>0</v>
      </c>
      <c r="R34" s="240">
        <f t="shared" si="9"/>
        <v>0</v>
      </c>
      <c r="S34" s="240">
        <f t="shared" si="9"/>
        <v>0</v>
      </c>
      <c r="T34" s="240">
        <f t="shared" si="9"/>
        <v>0</v>
      </c>
      <c r="U34" s="240">
        <f t="shared" si="9"/>
        <v>0</v>
      </c>
      <c r="V34" s="240">
        <f t="shared" si="9"/>
        <v>0</v>
      </c>
      <c r="W34" s="240">
        <f t="shared" si="9"/>
        <v>0</v>
      </c>
      <c r="X34" s="240">
        <f t="shared" si="9"/>
        <v>0</v>
      </c>
      <c r="Y34" s="240">
        <f t="shared" si="9"/>
        <v>0</v>
      </c>
      <c r="Z34" s="240">
        <f t="shared" si="9"/>
        <v>0</v>
      </c>
      <c r="AA34" s="240">
        <f t="shared" si="9"/>
        <v>0</v>
      </c>
      <c r="AB34" s="240">
        <f t="shared" si="9"/>
        <v>0</v>
      </c>
      <c r="AC34" s="240">
        <f t="shared" si="9"/>
        <v>0</v>
      </c>
      <c r="AD34" s="240">
        <f t="shared" si="9"/>
        <v>0</v>
      </c>
      <c r="AE34" s="240">
        <f t="shared" si="9"/>
        <v>0</v>
      </c>
      <c r="AF34" s="240">
        <f>AF8-AF21</f>
        <v>0</v>
      </c>
      <c r="AG34" s="240">
        <f t="shared" si="9"/>
        <v>0</v>
      </c>
    </row>
    <row r="35" spans="2:33" x14ac:dyDescent="0.2">
      <c r="B35" s="48" t="s">
        <v>397</v>
      </c>
      <c r="C35" s="55">
        <f t="shared" si="10"/>
        <v>7.6710356399999933</v>
      </c>
      <c r="D35" s="240">
        <f t="shared" si="11"/>
        <v>0.25570118799999986</v>
      </c>
      <c r="E35" s="240">
        <f t="shared" si="9"/>
        <v>0.25570118799999986</v>
      </c>
      <c r="F35" s="240">
        <f t="shared" si="9"/>
        <v>0.25570118799999986</v>
      </c>
      <c r="G35" s="240">
        <f t="shared" si="9"/>
        <v>0.25570118799999986</v>
      </c>
      <c r="H35" s="240">
        <f t="shared" si="9"/>
        <v>0.25570118799999986</v>
      </c>
      <c r="I35" s="240">
        <f t="shared" si="9"/>
        <v>0.25570118799999986</v>
      </c>
      <c r="J35" s="240">
        <f t="shared" si="9"/>
        <v>0.25570118799999986</v>
      </c>
      <c r="K35" s="240">
        <f t="shared" si="9"/>
        <v>0.25570118799999986</v>
      </c>
      <c r="L35" s="240">
        <f t="shared" si="9"/>
        <v>0.25570118799999986</v>
      </c>
      <c r="M35" s="240">
        <f t="shared" si="9"/>
        <v>0.25570118799999986</v>
      </c>
      <c r="N35" s="240">
        <f t="shared" si="9"/>
        <v>0.25570118799999986</v>
      </c>
      <c r="O35" s="240">
        <f t="shared" si="9"/>
        <v>0.25570118799999986</v>
      </c>
      <c r="P35" s="240">
        <f t="shared" si="9"/>
        <v>0.25570118799999986</v>
      </c>
      <c r="Q35" s="240">
        <f t="shared" si="9"/>
        <v>0.25570118799999986</v>
      </c>
      <c r="R35" s="240">
        <f t="shared" si="9"/>
        <v>0.25570118799999986</v>
      </c>
      <c r="S35" s="240">
        <f t="shared" si="9"/>
        <v>0.25570118799999986</v>
      </c>
      <c r="T35" s="240">
        <f t="shared" si="9"/>
        <v>0.25570118799999986</v>
      </c>
      <c r="U35" s="240">
        <f t="shared" si="9"/>
        <v>0.25570118799999986</v>
      </c>
      <c r="V35" s="240">
        <f t="shared" si="9"/>
        <v>0.25570118799999986</v>
      </c>
      <c r="W35" s="240">
        <f t="shared" si="9"/>
        <v>0.25570118799999986</v>
      </c>
      <c r="X35" s="240">
        <f t="shared" si="9"/>
        <v>0.25570118799999986</v>
      </c>
      <c r="Y35" s="240">
        <f t="shared" si="9"/>
        <v>0.25570118799999986</v>
      </c>
      <c r="Z35" s="240">
        <f t="shared" si="9"/>
        <v>0.25570118799999986</v>
      </c>
      <c r="AA35" s="240">
        <f t="shared" si="9"/>
        <v>0.25570118799999986</v>
      </c>
      <c r="AB35" s="240">
        <f t="shared" si="9"/>
        <v>0.25570118799999986</v>
      </c>
      <c r="AC35" s="240">
        <f t="shared" si="9"/>
        <v>0.25570118799999986</v>
      </c>
      <c r="AD35" s="240">
        <f t="shared" si="9"/>
        <v>0.25570118799999986</v>
      </c>
      <c r="AE35" s="240">
        <f t="shared" si="9"/>
        <v>0.25570118799999986</v>
      </c>
      <c r="AF35" s="240">
        <f t="shared" si="9"/>
        <v>0.25570118799999986</v>
      </c>
      <c r="AG35" s="240">
        <f t="shared" si="9"/>
        <v>0.25570118799999986</v>
      </c>
    </row>
    <row r="36" spans="2:33" x14ac:dyDescent="0.2">
      <c r="B36" s="48" t="s">
        <v>233</v>
      </c>
      <c r="C36" s="55">
        <f t="shared" si="10"/>
        <v>2971.3351037999973</v>
      </c>
      <c r="D36" s="240">
        <f t="shared" si="11"/>
        <v>99.044503459999959</v>
      </c>
      <c r="E36" s="240">
        <f t="shared" si="9"/>
        <v>99.044503459999959</v>
      </c>
      <c r="F36" s="240">
        <f t="shared" si="9"/>
        <v>99.044503459999959</v>
      </c>
      <c r="G36" s="240">
        <f t="shared" si="9"/>
        <v>99.044503459999959</v>
      </c>
      <c r="H36" s="240">
        <f t="shared" si="9"/>
        <v>99.044503459999959</v>
      </c>
      <c r="I36" s="240">
        <f t="shared" si="9"/>
        <v>99.044503459999959</v>
      </c>
      <c r="J36" s="240">
        <f t="shared" si="9"/>
        <v>99.044503459999959</v>
      </c>
      <c r="K36" s="240">
        <f t="shared" si="9"/>
        <v>99.044503459999959</v>
      </c>
      <c r="L36" s="240">
        <f t="shared" si="9"/>
        <v>99.044503459999959</v>
      </c>
      <c r="M36" s="240">
        <f t="shared" si="9"/>
        <v>99.044503459999959</v>
      </c>
      <c r="N36" s="240">
        <f t="shared" si="9"/>
        <v>99.044503459999959</v>
      </c>
      <c r="O36" s="240">
        <f t="shared" si="9"/>
        <v>99.044503459999959</v>
      </c>
      <c r="P36" s="240">
        <f t="shared" si="9"/>
        <v>99.044503459999959</v>
      </c>
      <c r="Q36" s="240">
        <f t="shared" si="9"/>
        <v>99.044503459999959</v>
      </c>
      <c r="R36" s="240">
        <f t="shared" si="9"/>
        <v>99.044503459999959</v>
      </c>
      <c r="S36" s="240">
        <f t="shared" si="9"/>
        <v>99.044503459999959</v>
      </c>
      <c r="T36" s="240">
        <f t="shared" si="9"/>
        <v>99.044503459999959</v>
      </c>
      <c r="U36" s="240">
        <f t="shared" si="9"/>
        <v>99.044503459999959</v>
      </c>
      <c r="V36" s="240">
        <f t="shared" si="9"/>
        <v>99.044503459999959</v>
      </c>
      <c r="W36" s="240">
        <f t="shared" si="9"/>
        <v>99.044503459999959</v>
      </c>
      <c r="X36" s="240">
        <f t="shared" si="9"/>
        <v>99.044503459999959</v>
      </c>
      <c r="Y36" s="240">
        <f t="shared" si="9"/>
        <v>99.044503459999959</v>
      </c>
      <c r="Z36" s="240">
        <f t="shared" si="9"/>
        <v>99.044503459999959</v>
      </c>
      <c r="AA36" s="240">
        <f t="shared" si="9"/>
        <v>99.044503459999959</v>
      </c>
      <c r="AB36" s="240">
        <f t="shared" si="9"/>
        <v>99.044503459999959</v>
      </c>
      <c r="AC36" s="240">
        <f t="shared" si="9"/>
        <v>99.044503459999959</v>
      </c>
      <c r="AD36" s="240">
        <f t="shared" si="9"/>
        <v>99.044503459999959</v>
      </c>
      <c r="AE36" s="240">
        <f t="shared" si="9"/>
        <v>99.044503459999959</v>
      </c>
      <c r="AF36" s="240">
        <f t="shared" si="9"/>
        <v>99.044503459999959</v>
      </c>
      <c r="AG36" s="240">
        <f t="shared" si="9"/>
        <v>99.044503459999959</v>
      </c>
    </row>
    <row r="37" spans="2:33" x14ac:dyDescent="0.2">
      <c r="B37" s="48" t="s">
        <v>398</v>
      </c>
      <c r="C37" s="55">
        <f t="shared" si="10"/>
        <v>325.85767433400002</v>
      </c>
      <c r="D37" s="240">
        <f t="shared" si="11"/>
        <v>10.861922477799995</v>
      </c>
      <c r="E37" s="240">
        <f t="shared" si="9"/>
        <v>10.861922477799995</v>
      </c>
      <c r="F37" s="240">
        <f t="shared" si="9"/>
        <v>10.861922477799995</v>
      </c>
      <c r="G37" s="240">
        <f t="shared" si="9"/>
        <v>10.861922477799995</v>
      </c>
      <c r="H37" s="240">
        <f t="shared" si="9"/>
        <v>10.861922477799995</v>
      </c>
      <c r="I37" s="240">
        <f t="shared" si="9"/>
        <v>10.861922477799995</v>
      </c>
      <c r="J37" s="240">
        <f t="shared" si="9"/>
        <v>10.861922477799995</v>
      </c>
      <c r="K37" s="240">
        <f t="shared" si="9"/>
        <v>10.861922477799995</v>
      </c>
      <c r="L37" s="240">
        <f t="shared" si="9"/>
        <v>10.861922477799995</v>
      </c>
      <c r="M37" s="240">
        <f t="shared" si="9"/>
        <v>10.861922477799995</v>
      </c>
      <c r="N37" s="240">
        <f t="shared" si="9"/>
        <v>10.861922477799995</v>
      </c>
      <c r="O37" s="240">
        <f t="shared" si="9"/>
        <v>10.861922477799995</v>
      </c>
      <c r="P37" s="240">
        <f t="shared" si="9"/>
        <v>10.861922477799995</v>
      </c>
      <c r="Q37" s="240">
        <f t="shared" si="9"/>
        <v>10.861922477799995</v>
      </c>
      <c r="R37" s="240">
        <f t="shared" si="9"/>
        <v>10.861922477799995</v>
      </c>
      <c r="S37" s="240">
        <f t="shared" si="9"/>
        <v>10.861922477799995</v>
      </c>
      <c r="T37" s="240">
        <f t="shared" si="9"/>
        <v>10.861922477799995</v>
      </c>
      <c r="U37" s="240">
        <f t="shared" si="9"/>
        <v>10.861922477799995</v>
      </c>
      <c r="V37" s="240">
        <f t="shared" si="9"/>
        <v>10.861922477799995</v>
      </c>
      <c r="W37" s="240">
        <f t="shared" si="9"/>
        <v>10.861922477799995</v>
      </c>
      <c r="X37" s="240">
        <f t="shared" si="9"/>
        <v>10.861922477799995</v>
      </c>
      <c r="Y37" s="240">
        <f t="shared" si="9"/>
        <v>10.861922477799995</v>
      </c>
      <c r="Z37" s="240">
        <f t="shared" si="9"/>
        <v>10.861922477799995</v>
      </c>
      <c r="AA37" s="240">
        <f t="shared" si="9"/>
        <v>10.861922477799995</v>
      </c>
      <c r="AB37" s="240">
        <f t="shared" si="9"/>
        <v>10.861922477799995</v>
      </c>
      <c r="AC37" s="240">
        <f t="shared" si="9"/>
        <v>10.861922477799995</v>
      </c>
      <c r="AD37" s="240">
        <f t="shared" si="9"/>
        <v>10.861922477799995</v>
      </c>
      <c r="AE37" s="240">
        <f t="shared" si="9"/>
        <v>10.861922477799995</v>
      </c>
      <c r="AF37" s="240">
        <f t="shared" si="9"/>
        <v>10.861922477799995</v>
      </c>
      <c r="AG37" s="240">
        <f t="shared" si="9"/>
        <v>10.861922477799995</v>
      </c>
    </row>
    <row r="38" spans="2:33" x14ac:dyDescent="0.2">
      <c r="B38" s="239" t="s">
        <v>86</v>
      </c>
      <c r="C38" s="88">
        <f>SUM(D38:AG38)</f>
        <v>7165.5057254939975</v>
      </c>
      <c r="D38" s="243">
        <f>SUM(D31:D37)</f>
        <v>238.85019084979987</v>
      </c>
      <c r="E38" s="88">
        <f t="shared" ref="E38:AG38" si="12">SUM(E31:E37)</f>
        <v>238.85019084979987</v>
      </c>
      <c r="F38" s="88">
        <f t="shared" si="12"/>
        <v>238.85019084979987</v>
      </c>
      <c r="G38" s="88">
        <f t="shared" si="12"/>
        <v>238.85019084979987</v>
      </c>
      <c r="H38" s="88">
        <f t="shared" si="12"/>
        <v>238.85019084979987</v>
      </c>
      <c r="I38" s="88">
        <f t="shared" si="12"/>
        <v>238.85019084979987</v>
      </c>
      <c r="J38" s="88">
        <f t="shared" si="12"/>
        <v>238.85019084979987</v>
      </c>
      <c r="K38" s="88">
        <f t="shared" si="12"/>
        <v>238.85019084979987</v>
      </c>
      <c r="L38" s="88">
        <f t="shared" si="12"/>
        <v>238.85019084979987</v>
      </c>
      <c r="M38" s="88">
        <f t="shared" si="12"/>
        <v>238.85019084979987</v>
      </c>
      <c r="N38" s="88">
        <f t="shared" si="12"/>
        <v>238.85019084979987</v>
      </c>
      <c r="O38" s="88">
        <f t="shared" si="12"/>
        <v>238.85019084979987</v>
      </c>
      <c r="P38" s="88">
        <f t="shared" si="12"/>
        <v>238.85019084979987</v>
      </c>
      <c r="Q38" s="88">
        <f t="shared" si="12"/>
        <v>238.85019084979987</v>
      </c>
      <c r="R38" s="88">
        <f t="shared" si="12"/>
        <v>238.85019084979987</v>
      </c>
      <c r="S38" s="88">
        <f t="shared" si="12"/>
        <v>238.85019084979987</v>
      </c>
      <c r="T38" s="88">
        <f t="shared" si="12"/>
        <v>238.85019084979987</v>
      </c>
      <c r="U38" s="88">
        <f t="shared" si="12"/>
        <v>238.85019084979987</v>
      </c>
      <c r="V38" s="88">
        <f t="shared" si="12"/>
        <v>238.85019084979987</v>
      </c>
      <c r="W38" s="88">
        <f t="shared" si="12"/>
        <v>238.85019084979987</v>
      </c>
      <c r="X38" s="88">
        <f t="shared" si="12"/>
        <v>238.85019084979987</v>
      </c>
      <c r="Y38" s="88">
        <f t="shared" si="12"/>
        <v>238.85019084979987</v>
      </c>
      <c r="Z38" s="88">
        <f t="shared" si="12"/>
        <v>238.85019084979987</v>
      </c>
      <c r="AA38" s="88">
        <f t="shared" si="12"/>
        <v>238.85019084979987</v>
      </c>
      <c r="AB38" s="88">
        <f t="shared" si="12"/>
        <v>238.85019084979987</v>
      </c>
      <c r="AC38" s="88">
        <f t="shared" si="12"/>
        <v>238.85019084979987</v>
      </c>
      <c r="AD38" s="88">
        <f t="shared" si="12"/>
        <v>238.85019084979987</v>
      </c>
      <c r="AE38" s="88">
        <f t="shared" si="12"/>
        <v>238.85019084979987</v>
      </c>
      <c r="AF38" s="88">
        <f t="shared" si="12"/>
        <v>238.85019084979987</v>
      </c>
      <c r="AG38" s="88">
        <f t="shared" si="12"/>
        <v>238.85019084979987</v>
      </c>
    </row>
    <row r="41" spans="2:33" x14ac:dyDescent="0.2">
      <c r="B41" s="246"/>
      <c r="C41" s="48"/>
      <c r="D41" s="48" t="s">
        <v>10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</row>
    <row r="42" spans="2:33" x14ac:dyDescent="0.2">
      <c r="B42" s="478" t="s">
        <v>406</v>
      </c>
      <c r="C42" s="49"/>
      <c r="D42" s="48">
        <v>1</v>
      </c>
      <c r="E42" s="48">
        <v>2</v>
      </c>
      <c r="F42" s="48">
        <v>3</v>
      </c>
      <c r="G42" s="48">
        <v>4</v>
      </c>
      <c r="H42" s="48">
        <v>5</v>
      </c>
      <c r="I42" s="48">
        <v>6</v>
      </c>
      <c r="J42" s="48">
        <v>7</v>
      </c>
      <c r="K42" s="48">
        <v>8</v>
      </c>
      <c r="L42" s="48">
        <v>9</v>
      </c>
      <c r="M42" s="48">
        <v>10</v>
      </c>
      <c r="N42" s="48">
        <v>11</v>
      </c>
      <c r="O42" s="48">
        <v>12</v>
      </c>
      <c r="P42" s="48">
        <v>13</v>
      </c>
      <c r="Q42" s="48">
        <v>14</v>
      </c>
      <c r="R42" s="48">
        <v>15</v>
      </c>
      <c r="S42" s="48">
        <v>16</v>
      </c>
      <c r="T42" s="48">
        <v>17</v>
      </c>
      <c r="U42" s="48">
        <v>18</v>
      </c>
      <c r="V42" s="48">
        <v>19</v>
      </c>
      <c r="W42" s="48">
        <v>20</v>
      </c>
      <c r="X42" s="48">
        <v>21</v>
      </c>
      <c r="Y42" s="48">
        <v>22</v>
      </c>
      <c r="Z42" s="48">
        <v>23</v>
      </c>
      <c r="AA42" s="48">
        <v>24</v>
      </c>
      <c r="AB42" s="48">
        <v>25</v>
      </c>
      <c r="AC42" s="48">
        <v>26</v>
      </c>
      <c r="AD42" s="48">
        <v>27</v>
      </c>
      <c r="AE42" s="48">
        <v>28</v>
      </c>
      <c r="AF42" s="48">
        <v>29</v>
      </c>
      <c r="AG42" s="48">
        <v>30</v>
      </c>
    </row>
    <row r="43" spans="2:33" x14ac:dyDescent="0.2">
      <c r="B43" s="479"/>
      <c r="C43" s="51" t="s">
        <v>9</v>
      </c>
      <c r="D43" s="52">
        <f>D4</f>
        <v>2022</v>
      </c>
      <c r="E43" s="52">
        <f t="shared" ref="E43:AG43" si="13">E4</f>
        <v>2023</v>
      </c>
      <c r="F43" s="52">
        <f t="shared" si="13"/>
        <v>2024</v>
      </c>
      <c r="G43" s="52">
        <f t="shared" si="13"/>
        <v>2025</v>
      </c>
      <c r="H43" s="52">
        <f t="shared" si="13"/>
        <v>2026</v>
      </c>
      <c r="I43" s="52">
        <f t="shared" si="13"/>
        <v>2027</v>
      </c>
      <c r="J43" s="52">
        <f t="shared" si="13"/>
        <v>2028</v>
      </c>
      <c r="K43" s="52">
        <f t="shared" si="13"/>
        <v>2029</v>
      </c>
      <c r="L43" s="52">
        <f t="shared" si="13"/>
        <v>2030</v>
      </c>
      <c r="M43" s="52">
        <f t="shared" si="13"/>
        <v>2031</v>
      </c>
      <c r="N43" s="52">
        <f t="shared" si="13"/>
        <v>2032</v>
      </c>
      <c r="O43" s="52">
        <f t="shared" si="13"/>
        <v>2033</v>
      </c>
      <c r="P43" s="52">
        <f t="shared" si="13"/>
        <v>2034</v>
      </c>
      <c r="Q43" s="52">
        <f t="shared" si="13"/>
        <v>2035</v>
      </c>
      <c r="R43" s="52">
        <f t="shared" si="13"/>
        <v>2036</v>
      </c>
      <c r="S43" s="52">
        <f t="shared" si="13"/>
        <v>2037</v>
      </c>
      <c r="T43" s="52">
        <f t="shared" si="13"/>
        <v>2038</v>
      </c>
      <c r="U43" s="52">
        <f t="shared" si="13"/>
        <v>2039</v>
      </c>
      <c r="V43" s="52">
        <f t="shared" si="13"/>
        <v>2040</v>
      </c>
      <c r="W43" s="52">
        <f t="shared" si="13"/>
        <v>2041</v>
      </c>
      <c r="X43" s="52">
        <f t="shared" si="13"/>
        <v>2042</v>
      </c>
      <c r="Y43" s="52">
        <f t="shared" si="13"/>
        <v>2043</v>
      </c>
      <c r="Z43" s="52">
        <f t="shared" si="13"/>
        <v>2044</v>
      </c>
      <c r="AA43" s="52">
        <f t="shared" si="13"/>
        <v>2045</v>
      </c>
      <c r="AB43" s="52">
        <f t="shared" si="13"/>
        <v>2046</v>
      </c>
      <c r="AC43" s="52">
        <f t="shared" si="13"/>
        <v>2047</v>
      </c>
      <c r="AD43" s="52">
        <f t="shared" si="13"/>
        <v>2048</v>
      </c>
      <c r="AE43" s="52">
        <f t="shared" si="13"/>
        <v>2049</v>
      </c>
      <c r="AF43" s="52">
        <f t="shared" si="13"/>
        <v>2050</v>
      </c>
      <c r="AG43" s="52">
        <f t="shared" si="13"/>
        <v>2051</v>
      </c>
    </row>
    <row r="44" spans="2:33" x14ac:dyDescent="0.2">
      <c r="B44" s="48" t="s">
        <v>401</v>
      </c>
      <c r="C44" s="55">
        <f>SUM(D44:AG44)</f>
        <v>8877.4840189731549</v>
      </c>
      <c r="D44" s="240">
        <f>D31*Parametre!C186</f>
        <v>251.84192114839985</v>
      </c>
      <c r="E44" s="240">
        <f>E31*Parametre!D186</f>
        <v>258.71033717971989</v>
      </c>
      <c r="F44" s="240">
        <f>F31*Parametre!E186</f>
        <v>263.25174887255986</v>
      </c>
      <c r="G44" s="240">
        <f>G31*Parametre!F186</f>
        <v>264.52784802591987</v>
      </c>
      <c r="H44" s="240">
        <f>H31*Parametre!G186</f>
        <v>267.68056358127984</v>
      </c>
      <c r="I44" s="240">
        <f>I31*Parametre!H186</f>
        <v>270.87081146467989</v>
      </c>
      <c r="J44" s="240">
        <f>J31*Parametre!I186</f>
        <v>274.0985916761199</v>
      </c>
      <c r="K44" s="240">
        <f>K31*Parametre!J186</f>
        <v>277.36390421559992</v>
      </c>
      <c r="L44" s="240">
        <f>L31*Parametre!K186</f>
        <v>280.6667490831199</v>
      </c>
      <c r="M44" s="240">
        <f>M31*Parametre!L186</f>
        <v>284.00712627867989</v>
      </c>
      <c r="N44" s="240">
        <f>N31*Parametre!M186</f>
        <v>286.4091952732399</v>
      </c>
      <c r="O44" s="240">
        <f>O31*Parametre!N186</f>
        <v>288.81126426779986</v>
      </c>
      <c r="P44" s="240">
        <f>P31*Parametre!O186</f>
        <v>291.25086559039983</v>
      </c>
      <c r="Q44" s="240">
        <f>Q31*Parametre!P186</f>
        <v>293.69046691299985</v>
      </c>
      <c r="R44" s="240">
        <f>R31*Parametre!Q186</f>
        <v>296.16760056363984</v>
      </c>
      <c r="S44" s="240">
        <f>S31*Parametre!R186</f>
        <v>298.64473421427982</v>
      </c>
      <c r="T44" s="240">
        <f>T31*Parametre!S186</f>
        <v>301.15940019295982</v>
      </c>
      <c r="U44" s="240">
        <f>U31*Parametre!T186</f>
        <v>303.67406617163982</v>
      </c>
      <c r="V44" s="240">
        <f>V31*Parametre!U186</f>
        <v>306.22626447835989</v>
      </c>
      <c r="W44" s="240">
        <f>W31*Parametre!V186</f>
        <v>308.81599511311987</v>
      </c>
      <c r="X44" s="240">
        <f>X31*Parametre!W186</f>
        <v>310.99287013943984</v>
      </c>
      <c r="Y44" s="240">
        <f>Y31*Parametre!X186</f>
        <v>313.16974516575982</v>
      </c>
      <c r="Z44" s="240">
        <f>Z31*Parametre!Y186</f>
        <v>315.34662019207985</v>
      </c>
      <c r="AA44" s="240">
        <f>AA31*Parametre!Z186</f>
        <v>317.56102754643985</v>
      </c>
      <c r="AB44" s="240">
        <f>AB31*Parametre!AA186</f>
        <v>319.77543490079984</v>
      </c>
      <c r="AC44" s="240">
        <f>AC31*Parametre!AB186</f>
        <v>322.02737458319984</v>
      </c>
      <c r="AD44" s="240">
        <f>AD31*Parametre!AC186</f>
        <v>324.27931426559985</v>
      </c>
      <c r="AE44" s="240">
        <f>AE31*Parametre!AD186</f>
        <v>326.53125394799986</v>
      </c>
      <c r="AF44" s="240">
        <f>AF31*Parametre!AE186</f>
        <v>328.82072595843982</v>
      </c>
      <c r="AG44" s="240">
        <f>AG31*Parametre!AF186</f>
        <v>331.11019796887985</v>
      </c>
    </row>
    <row r="45" spans="2:33" x14ac:dyDescent="0.2">
      <c r="B45" s="48" t="s">
        <v>399</v>
      </c>
      <c r="C45" s="55">
        <f t="shared" ref="C45:C50" si="14">SUM(D45:AG45)</f>
        <v>0</v>
      </c>
      <c r="D45" s="240">
        <f>D32*Parametre!C187</f>
        <v>0</v>
      </c>
      <c r="E45" s="240">
        <f>E32*Parametre!D187</f>
        <v>0</v>
      </c>
      <c r="F45" s="240">
        <f>F32*Parametre!E187</f>
        <v>0</v>
      </c>
      <c r="G45" s="240">
        <f>G32*Parametre!F187</f>
        <v>0</v>
      </c>
      <c r="H45" s="240">
        <f>H32*Parametre!G187</f>
        <v>0</v>
      </c>
      <c r="I45" s="240">
        <f>I32*Parametre!H187</f>
        <v>0</v>
      </c>
      <c r="J45" s="240">
        <f>J32*Parametre!I187</f>
        <v>0</v>
      </c>
      <c r="K45" s="240">
        <f>K32*Parametre!J187</f>
        <v>0</v>
      </c>
      <c r="L45" s="240">
        <f>L32*Parametre!K187</f>
        <v>0</v>
      </c>
      <c r="M45" s="240">
        <f>M32*Parametre!L187</f>
        <v>0</v>
      </c>
      <c r="N45" s="240">
        <f>N32*Parametre!M187</f>
        <v>0</v>
      </c>
      <c r="O45" s="240">
        <f>O32*Parametre!N187</f>
        <v>0</v>
      </c>
      <c r="P45" s="240">
        <f>P32*Parametre!O187</f>
        <v>0</v>
      </c>
      <c r="Q45" s="240">
        <f>Q32*Parametre!P187</f>
        <v>0</v>
      </c>
      <c r="R45" s="240">
        <f>R32*Parametre!Q187</f>
        <v>0</v>
      </c>
      <c r="S45" s="240">
        <f>S32*Parametre!R187</f>
        <v>0</v>
      </c>
      <c r="T45" s="240">
        <f>T32*Parametre!S187</f>
        <v>0</v>
      </c>
      <c r="U45" s="240">
        <f>U32*Parametre!T187</f>
        <v>0</v>
      </c>
      <c r="V45" s="240">
        <f>V32*Parametre!U187</f>
        <v>0</v>
      </c>
      <c r="W45" s="240">
        <f>W32*Parametre!V187</f>
        <v>0</v>
      </c>
      <c r="X45" s="240">
        <f>X32*Parametre!W187</f>
        <v>0</v>
      </c>
      <c r="Y45" s="240">
        <f>Y32*Parametre!X187</f>
        <v>0</v>
      </c>
      <c r="Z45" s="240">
        <f>Z32*Parametre!Y187</f>
        <v>0</v>
      </c>
      <c r="AA45" s="240">
        <f>AA32*Parametre!Z187</f>
        <v>0</v>
      </c>
      <c r="AB45" s="240">
        <f>AB32*Parametre!AA187</f>
        <v>0</v>
      </c>
      <c r="AC45" s="240">
        <f>AC32*Parametre!AB187</f>
        <v>0</v>
      </c>
      <c r="AD45" s="240">
        <f>AD32*Parametre!AC187</f>
        <v>0</v>
      </c>
      <c r="AE45" s="240">
        <f>AE32*Parametre!AD187</f>
        <v>0</v>
      </c>
      <c r="AF45" s="240">
        <f>AF32*Parametre!AE187</f>
        <v>0</v>
      </c>
      <c r="AG45" s="240">
        <f>AG32*Parametre!AF187</f>
        <v>0</v>
      </c>
    </row>
    <row r="46" spans="2:33" x14ac:dyDescent="0.2">
      <c r="B46" s="48" t="s">
        <v>402</v>
      </c>
      <c r="C46" s="55">
        <f t="shared" si="14"/>
        <v>73561.628445695969</v>
      </c>
      <c r="D46" s="240">
        <f>D33*Parametre!C188</f>
        <v>2086.411676363999</v>
      </c>
      <c r="E46" s="240">
        <f>E33*Parametre!D188</f>
        <v>2143.881698587199</v>
      </c>
      <c r="F46" s="240">
        <f>F33*Parametre!E188</f>
        <v>2181.362147863199</v>
      </c>
      <c r="G46" s="240">
        <f>G33*Parametre!F188</f>
        <v>2192.6062826459988</v>
      </c>
      <c r="H46" s="240">
        <f>H33*Parametre!G188</f>
        <v>2218.8425971391989</v>
      </c>
      <c r="I46" s="240">
        <f>I33*Parametre!H188</f>
        <v>2245.0789116323986</v>
      </c>
      <c r="J46" s="240">
        <f>J33*Parametre!I188</f>
        <v>2271.3152261255987</v>
      </c>
      <c r="K46" s="240">
        <f>K33*Parametre!J188</f>
        <v>2298.8008889279986</v>
      </c>
      <c r="L46" s="240">
        <f>L33*Parametre!K188</f>
        <v>2326.286551730399</v>
      </c>
      <c r="M46" s="240">
        <f>M33*Parametre!L188</f>
        <v>2353.7722145327989</v>
      </c>
      <c r="N46" s="240">
        <f>N33*Parametre!M188</f>
        <v>2373.7617874799989</v>
      </c>
      <c r="O46" s="240">
        <f>O33*Parametre!N188</f>
        <v>2393.751360427199</v>
      </c>
      <c r="P46" s="240">
        <f>P33*Parametre!O188</f>
        <v>2413.740933374399</v>
      </c>
      <c r="Q46" s="240">
        <f>Q33*Parametre!P188</f>
        <v>2433.730506321599</v>
      </c>
      <c r="R46" s="240">
        <f>R33*Parametre!Q188</f>
        <v>2453.7200792687991</v>
      </c>
      <c r="S46" s="240">
        <f>S33*Parametre!R188</f>
        <v>2473.7096522159991</v>
      </c>
      <c r="T46" s="240">
        <f>T33*Parametre!S188</f>
        <v>2494.9485734723985</v>
      </c>
      <c r="U46" s="240">
        <f>U33*Parametre!T188</f>
        <v>2516.1874947287988</v>
      </c>
      <c r="V46" s="240">
        <f>V33*Parametre!U188</f>
        <v>2537.4264159851987</v>
      </c>
      <c r="W46" s="240">
        <f>W33*Parametre!V188</f>
        <v>2558.665337241599</v>
      </c>
      <c r="X46" s="240">
        <f>X33*Parametre!W188</f>
        <v>2576.1562135703989</v>
      </c>
      <c r="Y46" s="240">
        <f>Y33*Parametre!X188</f>
        <v>2593.6470898991988</v>
      </c>
      <c r="Z46" s="240">
        <f>Z33*Parametre!Y188</f>
        <v>2612.3873145371986</v>
      </c>
      <c r="AA46" s="240">
        <f>AA33*Parametre!Z188</f>
        <v>2631.1275391751988</v>
      </c>
      <c r="AB46" s="240">
        <f>AB33*Parametre!AA188</f>
        <v>2649.867763813199</v>
      </c>
      <c r="AC46" s="240">
        <f>AC33*Parametre!AB188</f>
        <v>2668.6079884511987</v>
      </c>
      <c r="AD46" s="240">
        <f>AD33*Parametre!AC188</f>
        <v>2687.3482130891989</v>
      </c>
      <c r="AE46" s="240">
        <f>AE33*Parametre!AD188</f>
        <v>2706.0884377271987</v>
      </c>
      <c r="AF46" s="240">
        <f>AF33*Parametre!AE188</f>
        <v>2724.8286623651984</v>
      </c>
      <c r="AG46" s="240">
        <f>AG33*Parametre!AF188</f>
        <v>2743.5688870031986</v>
      </c>
    </row>
    <row r="47" spans="2:33" x14ac:dyDescent="0.2">
      <c r="B47" s="48" t="s">
        <v>400</v>
      </c>
      <c r="C47" s="55">
        <f t="shared" si="14"/>
        <v>0</v>
      </c>
      <c r="D47" s="240">
        <f>D34*Parametre!C189</f>
        <v>0</v>
      </c>
      <c r="E47" s="240">
        <f>E34*Parametre!D189</f>
        <v>0</v>
      </c>
      <c r="F47" s="240">
        <f>F34*Parametre!E189</f>
        <v>0</v>
      </c>
      <c r="G47" s="240">
        <f>G34*Parametre!F189</f>
        <v>0</v>
      </c>
      <c r="H47" s="240">
        <f>H34*Parametre!G189</f>
        <v>0</v>
      </c>
      <c r="I47" s="240">
        <f>I34*Parametre!H189</f>
        <v>0</v>
      </c>
      <c r="J47" s="240">
        <f>J34*Parametre!I189</f>
        <v>0</v>
      </c>
      <c r="K47" s="240">
        <f>K34*Parametre!J189</f>
        <v>0</v>
      </c>
      <c r="L47" s="240">
        <f>L34*Parametre!K189</f>
        <v>0</v>
      </c>
      <c r="M47" s="240">
        <f>M34*Parametre!L189</f>
        <v>0</v>
      </c>
      <c r="N47" s="240">
        <f>N34*Parametre!M189</f>
        <v>0</v>
      </c>
      <c r="O47" s="240">
        <f>O34*Parametre!N189</f>
        <v>0</v>
      </c>
      <c r="P47" s="240">
        <f>P34*Parametre!O189</f>
        <v>0</v>
      </c>
      <c r="Q47" s="240">
        <f>Q34*Parametre!P189</f>
        <v>0</v>
      </c>
      <c r="R47" s="240">
        <f>R34*Parametre!Q189</f>
        <v>0</v>
      </c>
      <c r="S47" s="240">
        <f>S34*Parametre!R189</f>
        <v>0</v>
      </c>
      <c r="T47" s="240">
        <f>T34*Parametre!S189</f>
        <v>0</v>
      </c>
      <c r="U47" s="240">
        <f>U34*Parametre!T189</f>
        <v>0</v>
      </c>
      <c r="V47" s="240">
        <f>V34*Parametre!U189</f>
        <v>0</v>
      </c>
      <c r="W47" s="240">
        <f>W34*Parametre!V189</f>
        <v>0</v>
      </c>
      <c r="X47" s="240">
        <f>X34*Parametre!W189</f>
        <v>0</v>
      </c>
      <c r="Y47" s="240">
        <f>Y34*Parametre!X189</f>
        <v>0</v>
      </c>
      <c r="Z47" s="240">
        <f>Z34*Parametre!Y189</f>
        <v>0</v>
      </c>
      <c r="AA47" s="240">
        <f>AA34*Parametre!Z189</f>
        <v>0</v>
      </c>
      <c r="AB47" s="240">
        <f>AB34*Parametre!AA189</f>
        <v>0</v>
      </c>
      <c r="AC47" s="240">
        <f>AC34*Parametre!AB189</f>
        <v>0</v>
      </c>
      <c r="AD47" s="240">
        <f>AD34*Parametre!AC189</f>
        <v>0</v>
      </c>
      <c r="AE47" s="240">
        <f>AE34*Parametre!AD189</f>
        <v>0</v>
      </c>
      <c r="AF47" s="240">
        <f>AF34*Parametre!AE189</f>
        <v>0</v>
      </c>
      <c r="AG47" s="240">
        <f>AG34*Parametre!AF189</f>
        <v>0</v>
      </c>
    </row>
    <row r="48" spans="2:33" x14ac:dyDescent="0.2">
      <c r="B48" s="48" t="s">
        <v>397</v>
      </c>
      <c r="C48" s="55">
        <f t="shared" si="14"/>
        <v>103.63569149639994</v>
      </c>
      <c r="D48" s="240">
        <f>D35*Parametre!C190</f>
        <v>2.9405636619999984</v>
      </c>
      <c r="E48" s="240">
        <f>E35*Parametre!D190</f>
        <v>3.0198310302799984</v>
      </c>
      <c r="F48" s="240">
        <f>F35*Parametre!E190</f>
        <v>3.0735282797599983</v>
      </c>
      <c r="G48" s="240">
        <f>G35*Parametre!F190</f>
        <v>3.0888703510399984</v>
      </c>
      <c r="H48" s="240">
        <f>H35*Parametre!G190</f>
        <v>3.1246685173599986</v>
      </c>
      <c r="I48" s="240">
        <f>I35*Parametre!H190</f>
        <v>3.163023695559998</v>
      </c>
      <c r="J48" s="240">
        <f>J35*Parametre!I190</f>
        <v>3.2013788737599982</v>
      </c>
      <c r="K48" s="240">
        <f>K35*Parametre!J190</f>
        <v>3.239734051959998</v>
      </c>
      <c r="L48" s="240">
        <f>L35*Parametre!K190</f>
        <v>3.2780892301599982</v>
      </c>
      <c r="M48" s="240">
        <f>M35*Parametre!L190</f>
        <v>3.3164444083599984</v>
      </c>
      <c r="N48" s="240">
        <f>N35*Parametre!M190</f>
        <v>3.3445715390399982</v>
      </c>
      <c r="O48" s="240">
        <f>O35*Parametre!N190</f>
        <v>3.3726986697199979</v>
      </c>
      <c r="P48" s="240">
        <f>P35*Parametre!O190</f>
        <v>3.4008258003999985</v>
      </c>
      <c r="Q48" s="240">
        <f>Q35*Parametre!P190</f>
        <v>3.4289529310799982</v>
      </c>
      <c r="R48" s="240">
        <f>R35*Parametre!Q190</f>
        <v>3.4570800617599979</v>
      </c>
      <c r="S48" s="240">
        <f>S35*Parametre!R190</f>
        <v>3.4852071924399981</v>
      </c>
      <c r="T48" s="240">
        <f>T35*Parametre!S190</f>
        <v>3.5133343231199983</v>
      </c>
      <c r="U48" s="240">
        <f>U35*Parametre!T190</f>
        <v>3.544018465679998</v>
      </c>
      <c r="V48" s="240">
        <f>V35*Parametre!U190</f>
        <v>3.5747026082399982</v>
      </c>
      <c r="W48" s="240">
        <f>W35*Parametre!V190</f>
        <v>3.6053867507999979</v>
      </c>
      <c r="X48" s="240">
        <f>X35*Parametre!W190</f>
        <v>3.6309568695999976</v>
      </c>
      <c r="Y48" s="240">
        <f>Y35*Parametre!X190</f>
        <v>3.6565269883999982</v>
      </c>
      <c r="Z48" s="240">
        <f>Z35*Parametre!Y190</f>
        <v>3.6820971071999979</v>
      </c>
      <c r="AA48" s="240">
        <f>AA35*Parametre!Z190</f>
        <v>3.7076672259999981</v>
      </c>
      <c r="AB48" s="240">
        <f>AB35*Parametre!AA190</f>
        <v>3.7332373447999978</v>
      </c>
      <c r="AC48" s="240">
        <f>AC35*Parametre!AB190</f>
        <v>3.7588074635999975</v>
      </c>
      <c r="AD48" s="240">
        <f>AD35*Parametre!AC190</f>
        <v>3.7843775823999981</v>
      </c>
      <c r="AE48" s="240">
        <f>AE35*Parametre!AD190</f>
        <v>3.8099477011999978</v>
      </c>
      <c r="AF48" s="240">
        <f>AF35*Parametre!AE190</f>
        <v>3.835517819999998</v>
      </c>
      <c r="AG48" s="240">
        <f>AG35*Parametre!AF190</f>
        <v>3.8636449506799977</v>
      </c>
    </row>
    <row r="49" spans="2:33" x14ac:dyDescent="0.2">
      <c r="B49" s="48" t="s">
        <v>233</v>
      </c>
      <c r="C49" s="55">
        <f t="shared" si="14"/>
        <v>2809.8925631601987</v>
      </c>
      <c r="D49" s="240">
        <f>D36*Parametre!C191</f>
        <v>79.235602767999978</v>
      </c>
      <c r="E49" s="240">
        <f>E36*Parametre!D191</f>
        <v>81.216492837199965</v>
      </c>
      <c r="F49" s="240">
        <f>F36*Parametre!E191</f>
        <v>82.206937871799965</v>
      </c>
      <c r="G49" s="240">
        <f>G36*Parametre!F191</f>
        <v>82.206937871799965</v>
      </c>
      <c r="H49" s="240">
        <f>H36*Parametre!G191</f>
        <v>83.197382906399966</v>
      </c>
      <c r="I49" s="240">
        <f>I36*Parametre!H191</f>
        <v>84.187827940999966</v>
      </c>
      <c r="J49" s="240">
        <f>J36*Parametre!I191</f>
        <v>85.178272975599967</v>
      </c>
      <c r="K49" s="240">
        <f>K36*Parametre!J191</f>
        <v>86.168718010199967</v>
      </c>
      <c r="L49" s="240">
        <f>L36*Parametre!K191</f>
        <v>87.159163044799968</v>
      </c>
      <c r="M49" s="240">
        <f>M36*Parametre!L191</f>
        <v>88.149608079399968</v>
      </c>
      <c r="N49" s="240">
        <f>N36*Parametre!M191</f>
        <v>89.140053113999969</v>
      </c>
      <c r="O49" s="240">
        <f>O36*Parametre!N191</f>
        <v>90.130498148599969</v>
      </c>
      <c r="P49" s="240">
        <f>P36*Parametre!O191</f>
        <v>91.120943183199969</v>
      </c>
      <c r="Q49" s="240">
        <f>Q36*Parametre!P191</f>
        <v>92.11138821779997</v>
      </c>
      <c r="R49" s="240">
        <f>R36*Parametre!Q191</f>
        <v>93.101833252399956</v>
      </c>
      <c r="S49" s="240">
        <f>S36*Parametre!R191</f>
        <v>94.092278286999957</v>
      </c>
      <c r="T49" s="240">
        <f>T36*Parametre!S191</f>
        <v>95.082723321599957</v>
      </c>
      <c r="U49" s="240">
        <f>U36*Parametre!T191</f>
        <v>96.073168356199957</v>
      </c>
      <c r="V49" s="240">
        <f>V36*Parametre!U191</f>
        <v>97.063613390799958</v>
      </c>
      <c r="W49" s="240">
        <f>W36*Parametre!V191</f>
        <v>98.054058425399958</v>
      </c>
      <c r="X49" s="240">
        <f>X36*Parametre!W191</f>
        <v>99.044503459999959</v>
      </c>
      <c r="Y49" s="240">
        <f>Y36*Parametre!X191</f>
        <v>100.03494849459996</v>
      </c>
      <c r="Z49" s="240">
        <f>Z36*Parametre!Y191</f>
        <v>101.02539352919996</v>
      </c>
      <c r="AA49" s="240">
        <f>AA36*Parametre!Z191</f>
        <v>102.01583856379996</v>
      </c>
      <c r="AB49" s="240">
        <f>AB36*Parametre!AA191</f>
        <v>103.00628359839996</v>
      </c>
      <c r="AC49" s="240">
        <f>AC36*Parametre!AB191</f>
        <v>103.99672863299996</v>
      </c>
      <c r="AD49" s="240">
        <f>AD36*Parametre!AC191</f>
        <v>104.98717366759996</v>
      </c>
      <c r="AE49" s="240">
        <f>AE36*Parametre!AD191</f>
        <v>105.97761870219996</v>
      </c>
      <c r="AF49" s="240">
        <f>AF36*Parametre!AE191</f>
        <v>106.96806373679996</v>
      </c>
      <c r="AG49" s="240">
        <f>AG36*Parametre!AF191</f>
        <v>107.95850877139996</v>
      </c>
    </row>
    <row r="50" spans="2:33" x14ac:dyDescent="0.2">
      <c r="B50" s="48" t="s">
        <v>398</v>
      </c>
      <c r="C50" s="55">
        <f t="shared" si="14"/>
        <v>10605.038011200026</v>
      </c>
      <c r="D50" s="240">
        <f>D37*Parametre!C192</f>
        <v>300.87525263505984</v>
      </c>
      <c r="E50" s="240">
        <f>E37*Parametre!D192</f>
        <v>309.13031371818789</v>
      </c>
      <c r="F50" s="240">
        <f>F37*Parametre!E192</f>
        <v>314.56127495708785</v>
      </c>
      <c r="G50" s="240">
        <f>G37*Parametre!F192</f>
        <v>316.08194410397988</v>
      </c>
      <c r="H50" s="240">
        <f>H37*Parametre!G192</f>
        <v>319.88361697120985</v>
      </c>
      <c r="I50" s="240">
        <f>I37*Parametre!H192</f>
        <v>323.68528983843987</v>
      </c>
      <c r="J50" s="240">
        <f>J37*Parametre!I192</f>
        <v>327.48696270566984</v>
      </c>
      <c r="K50" s="240">
        <f>K37*Parametre!J192</f>
        <v>331.39725479767787</v>
      </c>
      <c r="L50" s="240">
        <f>L37*Parametre!K192</f>
        <v>335.30754688968585</v>
      </c>
      <c r="M50" s="240">
        <f>M37*Parametre!L192</f>
        <v>339.32645820647184</v>
      </c>
      <c r="N50" s="240">
        <f>N37*Parametre!M192</f>
        <v>342.15055805069983</v>
      </c>
      <c r="O50" s="240">
        <f>O37*Parametre!N192</f>
        <v>344.97465789492787</v>
      </c>
      <c r="P50" s="240">
        <f>P37*Parametre!O192</f>
        <v>347.90737696393387</v>
      </c>
      <c r="Q50" s="240">
        <f>Q37*Parametre!P192</f>
        <v>350.84009603293981</v>
      </c>
      <c r="R50" s="240">
        <f>R37*Parametre!Q192</f>
        <v>353.77281510194587</v>
      </c>
      <c r="S50" s="240">
        <f>S37*Parametre!R192</f>
        <v>356.70553417095186</v>
      </c>
      <c r="T50" s="240">
        <f>T37*Parametre!S192</f>
        <v>359.74687246473582</v>
      </c>
      <c r="U50" s="240">
        <f>U37*Parametre!T192</f>
        <v>362.78821075851982</v>
      </c>
      <c r="V50" s="240">
        <f>V37*Parametre!U192</f>
        <v>365.82954905230383</v>
      </c>
      <c r="W50" s="240">
        <f>W37*Parametre!V192</f>
        <v>368.87088734608784</v>
      </c>
      <c r="X50" s="240">
        <f>X37*Parametre!W192</f>
        <v>371.47774874075986</v>
      </c>
      <c r="Y50" s="240">
        <f>Y37*Parametre!X192</f>
        <v>374.08461013543183</v>
      </c>
      <c r="Z50" s="240">
        <f>Z37*Parametre!Y192</f>
        <v>376.6914715301038</v>
      </c>
      <c r="AA50" s="240">
        <f>AA37*Parametre!Z192</f>
        <v>379.29833292477582</v>
      </c>
      <c r="AB50" s="240">
        <f>AB37*Parametre!AA192</f>
        <v>381.90519431944779</v>
      </c>
      <c r="AC50" s="240">
        <f>AC37*Parametre!AB192</f>
        <v>384.62067493889776</v>
      </c>
      <c r="AD50" s="240">
        <f>AD37*Parametre!AC192</f>
        <v>387.3361555583478</v>
      </c>
      <c r="AE50" s="240">
        <f>AE37*Parametre!AD192</f>
        <v>390.05163617779777</v>
      </c>
      <c r="AF50" s="240">
        <f>AF37*Parametre!AE192</f>
        <v>392.76711679724781</v>
      </c>
      <c r="AG50" s="240">
        <f>AG37*Parametre!AF192</f>
        <v>395.48259741669779</v>
      </c>
    </row>
    <row r="51" spans="2:33" x14ac:dyDescent="0.2">
      <c r="B51" s="238" t="s">
        <v>86</v>
      </c>
      <c r="C51" s="244">
        <f>SUM(D51:AG51)</f>
        <v>95957.678730525746</v>
      </c>
      <c r="D51" s="245">
        <f>SUM(D44:D50)</f>
        <v>2721.3050165774584</v>
      </c>
      <c r="E51" s="244">
        <f t="shared" ref="E51:AG51" si="15">SUM(E44:E50)</f>
        <v>2795.9586733525866</v>
      </c>
      <c r="F51" s="244">
        <f t="shared" si="15"/>
        <v>2844.4556378444067</v>
      </c>
      <c r="G51" s="244">
        <f t="shared" si="15"/>
        <v>2858.5118829987387</v>
      </c>
      <c r="H51" s="244">
        <f t="shared" si="15"/>
        <v>2892.7288291154487</v>
      </c>
      <c r="I51" s="244">
        <f t="shared" si="15"/>
        <v>2926.9858645720778</v>
      </c>
      <c r="J51" s="244">
        <f t="shared" si="15"/>
        <v>2961.280432356748</v>
      </c>
      <c r="K51" s="244">
        <f t="shared" si="15"/>
        <v>2996.9705000034364</v>
      </c>
      <c r="L51" s="244">
        <f t="shared" si="15"/>
        <v>3032.6980999781649</v>
      </c>
      <c r="M51" s="244">
        <f t="shared" si="15"/>
        <v>3068.5718515057106</v>
      </c>
      <c r="N51" s="244">
        <f t="shared" si="15"/>
        <v>3094.8061654569783</v>
      </c>
      <c r="O51" s="244">
        <f t="shared" si="15"/>
        <v>3121.0404794082469</v>
      </c>
      <c r="P51" s="244">
        <f t="shared" si="15"/>
        <v>3147.4209449123327</v>
      </c>
      <c r="Q51" s="244">
        <f t="shared" si="15"/>
        <v>3173.801410416419</v>
      </c>
      <c r="R51" s="244">
        <f t="shared" si="15"/>
        <v>3200.2194082485448</v>
      </c>
      <c r="S51" s="244">
        <f t="shared" si="15"/>
        <v>3226.6374060806706</v>
      </c>
      <c r="T51" s="244">
        <f t="shared" si="15"/>
        <v>3254.4509037748139</v>
      </c>
      <c r="U51" s="244">
        <f t="shared" si="15"/>
        <v>3282.2669584808382</v>
      </c>
      <c r="V51" s="244">
        <f t="shared" si="15"/>
        <v>3310.1205455149025</v>
      </c>
      <c r="W51" s="244">
        <f t="shared" si="15"/>
        <v>3338.0116648770063</v>
      </c>
      <c r="X51" s="244">
        <f t="shared" si="15"/>
        <v>3361.3022927801985</v>
      </c>
      <c r="Y51" s="244">
        <f t="shared" si="15"/>
        <v>3384.5929206833903</v>
      </c>
      <c r="Z51" s="244">
        <f t="shared" si="15"/>
        <v>3409.1328968957819</v>
      </c>
      <c r="AA51" s="244">
        <f t="shared" si="15"/>
        <v>3433.7104054362144</v>
      </c>
      <c r="AB51" s="244">
        <f t="shared" si="15"/>
        <v>3458.287913976646</v>
      </c>
      <c r="AC51" s="244">
        <f t="shared" si="15"/>
        <v>3483.0115740698957</v>
      </c>
      <c r="AD51" s="244">
        <f t="shared" si="15"/>
        <v>3507.7352341631467</v>
      </c>
      <c r="AE51" s="244">
        <f t="shared" si="15"/>
        <v>3532.4588942563964</v>
      </c>
      <c r="AF51" s="244">
        <f t="shared" si="15"/>
        <v>3557.2200866776857</v>
      </c>
      <c r="AG51" s="244">
        <f t="shared" si="15"/>
        <v>3581.9838361108559</v>
      </c>
    </row>
  </sheetData>
  <mergeCells count="1">
    <mergeCell ref="B42:B43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12 D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zoomScale="70" zoomScaleNormal="70" workbookViewId="0">
      <selection activeCell="O32" sqref="O32"/>
    </sheetView>
  </sheetViews>
  <sheetFormatPr defaultColWidth="9.140625" defaultRowHeight="11.25" x14ac:dyDescent="0.2"/>
  <cols>
    <col min="1" max="2" width="5.7109375" style="253" customWidth="1"/>
    <col min="3" max="3" width="28.285156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59" t="s">
        <v>484</v>
      </c>
      <c r="B1" s="460"/>
      <c r="C1" s="460"/>
      <c r="D1" s="460"/>
      <c r="E1" s="466" t="s">
        <v>465</v>
      </c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9"/>
      <c r="T1" s="463" t="s">
        <v>466</v>
      </c>
      <c r="U1" s="470"/>
      <c r="V1" s="470"/>
      <c r="W1" s="466" t="s">
        <v>473</v>
      </c>
      <c r="X1" s="471"/>
      <c r="Y1" s="471"/>
      <c r="Z1" s="471"/>
      <c r="AA1" s="471"/>
      <c r="AB1" s="471"/>
      <c r="AC1" s="463" t="s">
        <v>478</v>
      </c>
      <c r="AD1" s="464"/>
      <c r="AE1" s="464"/>
      <c r="AF1" s="464"/>
      <c r="AG1" s="466" t="s">
        <v>483</v>
      </c>
      <c r="AH1" s="467"/>
      <c r="AI1" s="467"/>
      <c r="AJ1" s="467"/>
    </row>
    <row r="2" spans="1:37" s="256" customFormat="1" x14ac:dyDescent="0.2">
      <c r="A2" s="279" t="s">
        <v>499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299" t="s">
        <v>448</v>
      </c>
      <c r="F4" s="461" t="s">
        <v>450</v>
      </c>
      <c r="G4" s="461"/>
      <c r="H4" s="462"/>
      <c r="I4" s="462"/>
      <c r="J4" s="462"/>
      <c r="K4" s="462"/>
      <c r="L4" s="299" t="s">
        <v>448</v>
      </c>
      <c r="M4" s="461" t="s">
        <v>450</v>
      </c>
      <c r="N4" s="462"/>
      <c r="O4" s="462"/>
      <c r="P4" s="299" t="s">
        <v>448</v>
      </c>
      <c r="Q4" s="462" t="s">
        <v>450</v>
      </c>
      <c r="R4" s="462"/>
      <c r="S4" s="259" t="s">
        <v>450</v>
      </c>
      <c r="T4" s="462" t="s">
        <v>450</v>
      </c>
      <c r="U4" s="462"/>
      <c r="V4" s="462"/>
      <c r="W4" s="461" t="s">
        <v>450</v>
      </c>
      <c r="X4" s="462"/>
      <c r="Y4" s="462"/>
      <c r="Z4" s="462"/>
      <c r="AA4" s="462"/>
      <c r="AB4" s="462"/>
      <c r="AC4" s="472" t="s">
        <v>475</v>
      </c>
      <c r="AD4" s="473"/>
      <c r="AE4" s="473"/>
      <c r="AG4" s="461" t="s">
        <v>450</v>
      </c>
      <c r="AH4" s="465"/>
      <c r="AI4" s="465"/>
      <c r="AJ4" s="465"/>
    </row>
    <row r="5" spans="1:37" s="252" customFormat="1" x14ac:dyDescent="0.2">
      <c r="A5" s="255">
        <v>1</v>
      </c>
      <c r="B5" s="254"/>
      <c r="C5" s="254" t="s">
        <v>535</v>
      </c>
      <c r="D5" s="262">
        <v>2.4</v>
      </c>
      <c r="E5" s="315">
        <v>0</v>
      </c>
      <c r="F5" s="258">
        <v>0</v>
      </c>
      <c r="G5" s="258">
        <v>0</v>
      </c>
      <c r="H5" s="258">
        <v>0</v>
      </c>
      <c r="I5" s="258">
        <v>0</v>
      </c>
      <c r="J5" s="258">
        <v>0</v>
      </c>
      <c r="K5" s="258">
        <v>0</v>
      </c>
      <c r="L5" s="315">
        <v>0</v>
      </c>
      <c r="M5" s="258">
        <v>0</v>
      </c>
      <c r="N5" s="258">
        <v>0</v>
      </c>
      <c r="O5" s="258">
        <v>0</v>
      </c>
      <c r="P5" s="300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315">
        <v>0</v>
      </c>
      <c r="F6" s="258">
        <v>0</v>
      </c>
      <c r="G6" s="258">
        <v>0</v>
      </c>
      <c r="H6" s="258">
        <v>0</v>
      </c>
      <c r="I6" s="258">
        <v>0</v>
      </c>
      <c r="J6" s="258">
        <v>0</v>
      </c>
      <c r="K6" s="258">
        <v>0</v>
      </c>
      <c r="L6" s="315">
        <v>0</v>
      </c>
      <c r="M6" s="258">
        <v>0</v>
      </c>
      <c r="N6" s="258">
        <v>0</v>
      </c>
      <c r="O6" s="258">
        <v>0</v>
      </c>
      <c r="P6" s="300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 t="s">
        <v>562</v>
      </c>
      <c r="C7" s="254" t="s">
        <v>537</v>
      </c>
      <c r="D7" s="262">
        <v>3.5</v>
      </c>
      <c r="E7" s="315">
        <v>0</v>
      </c>
      <c r="F7" s="258">
        <v>0</v>
      </c>
      <c r="G7" s="258">
        <v>0</v>
      </c>
      <c r="H7" s="258">
        <v>0</v>
      </c>
      <c r="I7" s="258">
        <v>0</v>
      </c>
      <c r="J7" s="258">
        <v>0</v>
      </c>
      <c r="K7" s="258">
        <v>0</v>
      </c>
      <c r="L7" s="315">
        <v>0</v>
      </c>
      <c r="M7" s="258">
        <v>0</v>
      </c>
      <c r="N7" s="258">
        <v>0</v>
      </c>
      <c r="O7" s="258">
        <v>0</v>
      </c>
      <c r="P7" s="300">
        <v>0</v>
      </c>
      <c r="Q7" s="258">
        <v>0</v>
      </c>
      <c r="R7" s="258">
        <v>0</v>
      </c>
      <c r="S7" s="258">
        <v>0</v>
      </c>
      <c r="T7" s="258">
        <v>0</v>
      </c>
      <c r="U7" s="258">
        <v>0</v>
      </c>
      <c r="V7" s="258">
        <v>0</v>
      </c>
      <c r="W7" s="252">
        <v>0</v>
      </c>
      <c r="X7" s="252">
        <v>0</v>
      </c>
      <c r="Y7" s="252">
        <v>0</v>
      </c>
      <c r="Z7" s="252">
        <v>0</v>
      </c>
      <c r="AA7" s="252">
        <v>0</v>
      </c>
      <c r="AB7" s="25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52">
        <v>0</v>
      </c>
      <c r="AH7" s="252">
        <v>0</v>
      </c>
      <c r="AI7" s="252">
        <v>0</v>
      </c>
      <c r="AJ7" s="252">
        <v>0</v>
      </c>
    </row>
    <row r="8" spans="1:37" s="252" customFormat="1" x14ac:dyDescent="0.2">
      <c r="A8" s="255">
        <v>4</v>
      </c>
      <c r="B8" s="254"/>
      <c r="C8" s="254"/>
      <c r="D8" s="262">
        <v>0</v>
      </c>
      <c r="E8" s="315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315">
        <v>0</v>
      </c>
      <c r="M8" s="258">
        <v>0</v>
      </c>
      <c r="N8" s="258">
        <v>0</v>
      </c>
      <c r="O8" s="258">
        <v>0</v>
      </c>
      <c r="P8" s="300">
        <v>0</v>
      </c>
      <c r="Q8" s="258">
        <v>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2">
        <v>0</v>
      </c>
      <c r="X8" s="252">
        <v>0</v>
      </c>
      <c r="Y8" s="252">
        <v>0</v>
      </c>
      <c r="Z8" s="252">
        <v>0</v>
      </c>
      <c r="AA8" s="252">
        <v>0</v>
      </c>
      <c r="AB8" s="25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52">
        <v>0</v>
      </c>
      <c r="AH8" s="252">
        <v>0</v>
      </c>
      <c r="AI8" s="252">
        <v>0</v>
      </c>
      <c r="AJ8" s="252">
        <v>0</v>
      </c>
    </row>
    <row r="9" spans="1:37" s="252" customFormat="1" x14ac:dyDescent="0.2">
      <c r="A9" s="255">
        <v>5</v>
      </c>
      <c r="B9" s="254"/>
      <c r="C9" s="254"/>
      <c r="D9" s="262">
        <v>0</v>
      </c>
      <c r="E9" s="315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315">
        <v>0</v>
      </c>
      <c r="M9" s="258">
        <v>0</v>
      </c>
      <c r="N9" s="258">
        <v>0</v>
      </c>
      <c r="O9" s="258">
        <v>0</v>
      </c>
      <c r="P9" s="300">
        <v>0</v>
      </c>
      <c r="Q9" s="258">
        <v>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2">
        <v>0</v>
      </c>
      <c r="X9" s="252">
        <v>0</v>
      </c>
      <c r="Y9" s="252">
        <v>0</v>
      </c>
      <c r="Z9" s="252">
        <v>0</v>
      </c>
      <c r="AA9" s="252">
        <v>0</v>
      </c>
      <c r="AB9" s="252">
        <v>0</v>
      </c>
      <c r="AC9" s="262">
        <v>0</v>
      </c>
      <c r="AD9" s="262">
        <v>0</v>
      </c>
      <c r="AE9" s="262">
        <v>0</v>
      </c>
      <c r="AG9" s="252">
        <v>0</v>
      </c>
      <c r="AH9" s="252">
        <v>0</v>
      </c>
      <c r="AI9" s="252">
        <v>0</v>
      </c>
      <c r="AJ9" s="252">
        <v>0</v>
      </c>
    </row>
    <row r="10" spans="1:37" s="252" customFormat="1" x14ac:dyDescent="0.2">
      <c r="A10" s="255">
        <v>6</v>
      </c>
      <c r="B10" s="254"/>
      <c r="C10" s="254"/>
      <c r="D10" s="262">
        <v>0</v>
      </c>
      <c r="E10" s="315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315">
        <v>0</v>
      </c>
      <c r="M10" s="258">
        <v>0</v>
      </c>
      <c r="N10" s="258">
        <v>0</v>
      </c>
      <c r="O10" s="258">
        <v>0</v>
      </c>
      <c r="P10" s="300">
        <v>0</v>
      </c>
      <c r="Q10" s="258">
        <v>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2">
        <v>0</v>
      </c>
      <c r="X10" s="252">
        <v>0</v>
      </c>
      <c r="Y10" s="252">
        <v>0</v>
      </c>
      <c r="Z10" s="252">
        <v>0</v>
      </c>
      <c r="AA10" s="252">
        <v>0</v>
      </c>
      <c r="AB10" s="252">
        <v>0</v>
      </c>
      <c r="AC10" s="262">
        <v>0</v>
      </c>
      <c r="AD10" s="262">
        <v>0</v>
      </c>
      <c r="AE10" s="262">
        <v>0</v>
      </c>
      <c r="AG10" s="252">
        <v>0</v>
      </c>
      <c r="AH10" s="252">
        <v>0</v>
      </c>
      <c r="AI10" s="252">
        <v>0</v>
      </c>
      <c r="AJ10" s="252">
        <v>0</v>
      </c>
    </row>
    <row r="11" spans="1:37" s="252" customFormat="1" x14ac:dyDescent="0.2">
      <c r="A11" s="255">
        <v>7</v>
      </c>
      <c r="B11" s="254"/>
      <c r="C11" s="254"/>
      <c r="D11" s="262">
        <v>0</v>
      </c>
      <c r="E11" s="315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315">
        <v>0</v>
      </c>
      <c r="M11" s="258">
        <v>0</v>
      </c>
      <c r="N11" s="258">
        <v>0</v>
      </c>
      <c r="O11" s="258">
        <v>0</v>
      </c>
      <c r="P11" s="300">
        <v>0</v>
      </c>
      <c r="Q11" s="258">
        <v>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2">
        <v>0</v>
      </c>
      <c r="X11" s="252">
        <v>0</v>
      </c>
      <c r="Y11" s="252">
        <v>0</v>
      </c>
      <c r="Z11" s="252">
        <v>0</v>
      </c>
      <c r="AA11" s="252">
        <v>0</v>
      </c>
      <c r="AB11" s="252">
        <v>0</v>
      </c>
      <c r="AC11" s="262">
        <v>0</v>
      </c>
      <c r="AD11" s="262">
        <v>0</v>
      </c>
      <c r="AE11" s="262">
        <v>0</v>
      </c>
      <c r="AG11" s="252">
        <v>0</v>
      </c>
      <c r="AH11" s="252">
        <v>0</v>
      </c>
      <c r="AI11" s="252">
        <v>0</v>
      </c>
      <c r="AJ11" s="252">
        <v>0</v>
      </c>
    </row>
    <row r="12" spans="1:37" s="252" customFormat="1" x14ac:dyDescent="0.2">
      <c r="A12" s="255">
        <v>8</v>
      </c>
      <c r="B12" s="254"/>
      <c r="C12" s="254"/>
      <c r="D12" s="262">
        <v>0</v>
      </c>
      <c r="E12" s="315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315">
        <v>0</v>
      </c>
      <c r="M12" s="258">
        <v>0</v>
      </c>
      <c r="N12" s="258">
        <v>0</v>
      </c>
      <c r="O12" s="258">
        <v>0</v>
      </c>
      <c r="P12" s="300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2">
        <v>0</v>
      </c>
      <c r="X12" s="252">
        <v>0</v>
      </c>
      <c r="Y12" s="252">
        <v>0</v>
      </c>
      <c r="Z12" s="252">
        <v>0</v>
      </c>
      <c r="AA12" s="252">
        <v>0</v>
      </c>
      <c r="AB12" s="252">
        <v>0</v>
      </c>
      <c r="AC12" s="262">
        <v>0</v>
      </c>
      <c r="AD12" s="262">
        <v>0</v>
      </c>
      <c r="AE12" s="262">
        <v>0</v>
      </c>
      <c r="AG12" s="252">
        <v>0</v>
      </c>
      <c r="AH12" s="252">
        <v>0</v>
      </c>
      <c r="AI12" s="252">
        <v>0</v>
      </c>
      <c r="AJ12" s="252">
        <v>0</v>
      </c>
    </row>
    <row r="13" spans="1:37" s="252" customFormat="1" x14ac:dyDescent="0.2">
      <c r="A13" s="255">
        <v>9</v>
      </c>
      <c r="B13" s="254"/>
      <c r="C13" s="254"/>
      <c r="D13" s="262">
        <v>0</v>
      </c>
      <c r="E13" s="315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315">
        <v>0</v>
      </c>
      <c r="M13" s="258">
        <v>0</v>
      </c>
      <c r="N13" s="258">
        <v>0</v>
      </c>
      <c r="O13" s="258">
        <v>0</v>
      </c>
      <c r="P13" s="300">
        <v>0</v>
      </c>
      <c r="Q13" s="258">
        <v>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2">
        <v>0</v>
      </c>
      <c r="X13" s="252">
        <v>0</v>
      </c>
      <c r="Y13" s="252">
        <v>0</v>
      </c>
      <c r="Z13" s="252">
        <v>0</v>
      </c>
      <c r="AA13" s="252">
        <v>0</v>
      </c>
      <c r="AB13" s="252">
        <v>0</v>
      </c>
      <c r="AC13" s="262">
        <v>0</v>
      </c>
      <c r="AD13" s="262">
        <v>0</v>
      </c>
      <c r="AE13" s="262">
        <v>0</v>
      </c>
      <c r="AG13" s="252">
        <v>0</v>
      </c>
      <c r="AH13" s="252">
        <v>0</v>
      </c>
      <c r="AI13" s="252">
        <v>0</v>
      </c>
      <c r="AJ13" s="252">
        <v>0</v>
      </c>
    </row>
    <row r="14" spans="1:37" s="252" customFormat="1" x14ac:dyDescent="0.2">
      <c r="A14" s="255">
        <v>10</v>
      </c>
      <c r="B14" s="254"/>
      <c r="C14" s="254"/>
      <c r="D14" s="262">
        <v>0</v>
      </c>
      <c r="E14" s="315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315">
        <v>0</v>
      </c>
      <c r="M14" s="258">
        <v>0</v>
      </c>
      <c r="N14" s="258">
        <v>0</v>
      </c>
      <c r="O14" s="258">
        <v>0</v>
      </c>
      <c r="P14" s="300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2">
        <v>0</v>
      </c>
      <c r="X14" s="252">
        <v>0</v>
      </c>
      <c r="Y14" s="252">
        <v>0</v>
      </c>
      <c r="Z14" s="252">
        <v>0</v>
      </c>
      <c r="AA14" s="252">
        <v>0</v>
      </c>
      <c r="AB14" s="252">
        <v>0</v>
      </c>
      <c r="AC14" s="262">
        <v>0</v>
      </c>
      <c r="AD14" s="262">
        <v>0</v>
      </c>
      <c r="AE14" s="262">
        <v>0</v>
      </c>
      <c r="AG14" s="252">
        <v>0</v>
      </c>
      <c r="AH14" s="252">
        <v>0</v>
      </c>
      <c r="AI14" s="252">
        <v>0</v>
      </c>
      <c r="AJ14" s="252">
        <v>0</v>
      </c>
    </row>
    <row r="15" spans="1:37" x14ac:dyDescent="0.2">
      <c r="A15" s="301"/>
      <c r="B15" s="301"/>
      <c r="C15" s="301"/>
      <c r="D15" s="302">
        <f>SUM(D5:D14)</f>
        <v>10.3</v>
      </c>
      <c r="E15" s="304">
        <f>SUM(E5:E14)</f>
        <v>0</v>
      </c>
      <c r="F15" s="304">
        <f>SUMIF(F5:F14,1,E5:E14)</f>
        <v>0</v>
      </c>
      <c r="G15" s="304">
        <f>SUMIF(G5:G14,1,E5:E14)</f>
        <v>0</v>
      </c>
      <c r="H15" s="304">
        <f>SUMIF(H5:H14,1,E5:E14)</f>
        <v>0</v>
      </c>
      <c r="I15" s="304">
        <f>SUMIF(I5:I14,1,E5:E14)</f>
        <v>0</v>
      </c>
      <c r="J15" s="304">
        <f>SUMIF(J5:J14,1,E5:E14)</f>
        <v>0</v>
      </c>
      <c r="K15" s="304">
        <f>SUMIF(K5:K14,1,E5:E14)</f>
        <v>0</v>
      </c>
      <c r="L15" s="304">
        <f>SUM(L5:L14)</f>
        <v>0</v>
      </c>
      <c r="M15" s="327">
        <v>0</v>
      </c>
      <c r="N15" s="327">
        <v>0</v>
      </c>
      <c r="O15" s="304">
        <f>SUMIF(O5:O14,1,L5:L14)</f>
        <v>0</v>
      </c>
      <c r="P15" s="303">
        <f>SUM(P5:P14)</f>
        <v>0</v>
      </c>
      <c r="Q15" s="304">
        <f>SUMIF(Q5:Q14,1,P5:P14)</f>
        <v>0</v>
      </c>
      <c r="R15" s="304">
        <f>SUMIF(R5:R14,1,P5:P14)</f>
        <v>0</v>
      </c>
      <c r="S15" s="302">
        <f>SUMIF(S5:S14,1,D5:D14)</f>
        <v>0</v>
      </c>
      <c r="T15" s="302">
        <f>SUMIF(T5:T14,1,D5:D14)</f>
        <v>0</v>
      </c>
      <c r="U15" s="302">
        <f>SUMIF(U5:U14,1,D5:D14)</f>
        <v>0</v>
      </c>
      <c r="V15" s="302">
        <f>SUMIF(V5:V14,1,D5:D14)</f>
        <v>0</v>
      </c>
      <c r="W15" s="301">
        <f t="shared" ref="W15:AB15" si="0">SUM(W5:W14)</f>
        <v>0</v>
      </c>
      <c r="X15" s="301">
        <f t="shared" si="0"/>
        <v>0</v>
      </c>
      <c r="Y15" s="301">
        <f t="shared" si="0"/>
        <v>0</v>
      </c>
      <c r="Z15" s="301">
        <f t="shared" si="0"/>
        <v>0</v>
      </c>
      <c r="AA15" s="301">
        <f t="shared" si="0"/>
        <v>0</v>
      </c>
      <c r="AB15" s="301">
        <f t="shared" si="0"/>
        <v>0</v>
      </c>
      <c r="AC15" s="301"/>
      <c r="AD15" s="301"/>
      <c r="AE15" s="301"/>
      <c r="AF15" s="301"/>
      <c r="AG15" s="301">
        <f>SUMIF(AG5:AG14,1,D5:D14)</f>
        <v>0</v>
      </c>
      <c r="AH15" s="301">
        <f>SUMIF(AH5:AH14,1,D5:D14)</f>
        <v>0</v>
      </c>
      <c r="AI15" s="301">
        <f>SUMIF(AI5:AI14,1,D5:D14)</f>
        <v>0</v>
      </c>
      <c r="AJ15" s="301">
        <f>SUMIF(AJ5:AJ14,1,D5:D14)</f>
        <v>0</v>
      </c>
      <c r="AK15" s="264"/>
    </row>
    <row r="17" spans="2:22" x14ac:dyDescent="0.2">
      <c r="C17" s="253" t="s">
        <v>589</v>
      </c>
      <c r="E17" s="283">
        <f>SUM(F17:R17)</f>
        <v>0</v>
      </c>
      <c r="F17" s="283">
        <f>F15*Parametre!C44</f>
        <v>0</v>
      </c>
      <c r="G17" s="283"/>
      <c r="H17" s="283">
        <f>H15*Parametre!C50</f>
        <v>0</v>
      </c>
      <c r="I17" s="283"/>
      <c r="J17" s="283"/>
      <c r="K17" s="283"/>
      <c r="L17" s="283"/>
      <c r="M17" s="283">
        <f>M15*Parametre!C46</f>
        <v>0</v>
      </c>
      <c r="N17" s="283">
        <f>N15*Parametre!C52</f>
        <v>0</v>
      </c>
      <c r="O17" s="283"/>
      <c r="P17" s="283"/>
      <c r="Q17" s="283"/>
      <c r="R17" s="283"/>
      <c r="S17" s="283"/>
      <c r="T17" s="283"/>
      <c r="U17" s="283"/>
      <c r="V17" s="283"/>
    </row>
    <row r="18" spans="2:22" x14ac:dyDescent="0.2">
      <c r="D18" s="264"/>
    </row>
    <row r="23" spans="2:22" x14ac:dyDescent="0.2">
      <c r="D23" s="264"/>
    </row>
    <row r="24" spans="2:22" x14ac:dyDescent="0.2">
      <c r="D24" s="322"/>
      <c r="E24" s="322"/>
      <c r="F24" s="322"/>
      <c r="G24" s="322"/>
    </row>
    <row r="25" spans="2:22" x14ac:dyDescent="0.2">
      <c r="B25" s="254"/>
      <c r="C25" s="1"/>
      <c r="D25" s="323"/>
      <c r="E25" s="323"/>
      <c r="F25" s="282"/>
      <c r="G25" s="252"/>
      <c r="H25" s="328"/>
      <c r="I25" s="252"/>
      <c r="J25" s="328"/>
      <c r="K25" s="252"/>
      <c r="L25" s="252"/>
      <c r="M25" s="252"/>
    </row>
    <row r="26" spans="2:22" x14ac:dyDescent="0.2">
      <c r="C26" s="1"/>
      <c r="D26" s="323"/>
      <c r="E26" s="323"/>
      <c r="F26" s="282"/>
      <c r="G26" s="252"/>
      <c r="H26" s="328"/>
      <c r="I26" s="252"/>
      <c r="J26" s="328"/>
      <c r="K26" s="252"/>
      <c r="L26" s="252"/>
      <c r="M26" s="252"/>
    </row>
    <row r="27" spans="2:22" x14ac:dyDescent="0.2">
      <c r="C27" s="1"/>
      <c r="D27" s="323"/>
      <c r="E27" s="323"/>
      <c r="F27" s="282"/>
      <c r="G27" s="252"/>
      <c r="H27" s="328"/>
      <c r="I27" s="252"/>
      <c r="J27" s="328"/>
      <c r="K27" s="252"/>
      <c r="L27" s="252"/>
      <c r="M27" s="252"/>
    </row>
    <row r="28" spans="2:22" x14ac:dyDescent="0.2">
      <c r="C28" s="3"/>
      <c r="D28" s="134"/>
      <c r="E28" s="134"/>
      <c r="F28" s="283"/>
      <c r="H28" s="328"/>
      <c r="J28" s="329"/>
    </row>
    <row r="29" spans="2:22" x14ac:dyDescent="0.2">
      <c r="C29" s="3"/>
      <c r="D29" s="134"/>
      <c r="E29" s="134"/>
      <c r="F29" s="283"/>
      <c r="H29" s="329"/>
      <c r="J29" s="329"/>
    </row>
    <row r="30" spans="2:22" x14ac:dyDescent="0.2">
      <c r="C30" s="252"/>
      <c r="D30" s="324"/>
      <c r="E30" s="324"/>
      <c r="F30" s="282"/>
      <c r="G30" s="282"/>
      <c r="H30" s="328"/>
      <c r="I30" s="252"/>
      <c r="J30" s="328"/>
      <c r="K30" s="252"/>
      <c r="L30" s="252"/>
      <c r="M30" s="252"/>
      <c r="N30" s="252"/>
      <c r="O30" s="252"/>
    </row>
    <row r="31" spans="2:22" x14ac:dyDescent="0.2">
      <c r="D31" s="322"/>
      <c r="E31" s="322"/>
      <c r="F31" s="283"/>
      <c r="G31" s="283"/>
      <c r="H31" s="329"/>
      <c r="J31" s="329"/>
    </row>
    <row r="32" spans="2:22" x14ac:dyDescent="0.2">
      <c r="C32" s="275"/>
      <c r="D32" s="325"/>
      <c r="E32" s="325"/>
      <c r="F32" s="326"/>
      <c r="G32" s="326"/>
      <c r="H32" s="330"/>
      <c r="I32" s="275"/>
      <c r="J32" s="330"/>
      <c r="K32" s="275"/>
      <c r="L32" s="275"/>
    </row>
    <row r="33" spans="4:10" x14ac:dyDescent="0.2">
      <c r="E33" s="322"/>
      <c r="H33" s="329"/>
      <c r="J33" s="329"/>
    </row>
    <row r="34" spans="4:10" x14ac:dyDescent="0.2">
      <c r="D34" s="322"/>
      <c r="E34" s="322"/>
      <c r="F34" s="283"/>
      <c r="H34" s="329"/>
      <c r="J34" s="329"/>
    </row>
    <row r="35" spans="4:10" x14ac:dyDescent="0.2">
      <c r="E35" s="322"/>
      <c r="H35" s="329"/>
      <c r="J35" s="329"/>
    </row>
    <row r="36" spans="4:10" x14ac:dyDescent="0.2">
      <c r="E36" s="322"/>
      <c r="H36" s="329"/>
      <c r="J36" s="329"/>
    </row>
    <row r="37" spans="4:10" x14ac:dyDescent="0.2">
      <c r="E37" s="322"/>
      <c r="H37" s="329"/>
      <c r="J37" s="329"/>
    </row>
    <row r="38" spans="4:10" x14ac:dyDescent="0.2">
      <c r="E38" s="322"/>
      <c r="H38" s="329"/>
      <c r="J38" s="329"/>
    </row>
    <row r="39" spans="4:10" x14ac:dyDescent="0.2">
      <c r="E39" s="322"/>
    </row>
    <row r="40" spans="4:10" x14ac:dyDescent="0.2">
      <c r="E40" s="322"/>
    </row>
    <row r="41" spans="4:10" x14ac:dyDescent="0.2">
      <c r="E41" s="322"/>
    </row>
    <row r="42" spans="4:10" x14ac:dyDescent="0.2">
      <c r="E42" s="322"/>
    </row>
    <row r="43" spans="4:10" x14ac:dyDescent="0.2">
      <c r="E43" s="322"/>
    </row>
    <row r="44" spans="4:10" x14ac:dyDescent="0.2">
      <c r="E44" s="322"/>
    </row>
  </sheetData>
  <mergeCells count="13">
    <mergeCell ref="A1:D1"/>
    <mergeCell ref="M4:O4"/>
    <mergeCell ref="F4:K4"/>
    <mergeCell ref="AC1:AF1"/>
    <mergeCell ref="AG4:AJ4"/>
    <mergeCell ref="AG1:AJ1"/>
    <mergeCell ref="Q4:R4"/>
    <mergeCell ref="E1:S1"/>
    <mergeCell ref="T1:V1"/>
    <mergeCell ref="W4:AB4"/>
    <mergeCell ref="T4:V4"/>
    <mergeCell ref="W1:AB1"/>
    <mergeCell ref="AC4:AE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2"/>
  <sheetViews>
    <sheetView zoomScaleNormal="100" workbookViewId="0">
      <selection activeCell="D7" sqref="D7:AG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407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408</v>
      </c>
      <c r="C5" s="55">
        <f>SUM(D5:AG5)</f>
        <v>1215915.5852399997</v>
      </c>
      <c r="D5" s="236">
        <f>('09 Spotreba PHM'!D5*Parametre!$C$170*Parametre!$C$197/1000)+('09 Spotreba PHM'!D6*Parametre!$C$171*Parametre!$C$198/1000)+('09 Spotreba PHM'!D7*Parametre!$C$171*Parametre!$C$199/1000)+('09 Spotreba PHM'!D8*Parametre!$C$171*Parametre!$C$200/1000)+('09 Spotreba PHM'!D9*Parametre!$C$171*Parametre!$C$201/1000)+('09 Spotreba PHM'!D10*Parametre!$C$171*Parametre!$C$202/1000)</f>
        <v>40530.519507999983</v>
      </c>
      <c r="E5" s="236">
        <f>('09 Spotreba PHM'!E5*Parametre!$C$170*Parametre!$C$197/1000)+('09 Spotreba PHM'!E6*Parametre!$C$171*Parametre!$C$198/1000)+('09 Spotreba PHM'!E7*Parametre!$C$171*Parametre!$C$199/1000)+('09 Spotreba PHM'!E8*Parametre!$C$171*Parametre!$C$200/1000)+('09 Spotreba PHM'!E9*Parametre!$C$171*Parametre!$C$201/1000)+('09 Spotreba PHM'!E10*Parametre!$C$171*Parametre!$C$202/1000)</f>
        <v>40530.519507999983</v>
      </c>
      <c r="F5" s="236">
        <f>('09 Spotreba PHM'!F5*Parametre!$C$170*Parametre!$C$197/1000)+('09 Spotreba PHM'!F6*Parametre!$C$171*Parametre!$C$198/1000)+('09 Spotreba PHM'!F7*Parametre!$C$171*Parametre!$C$199/1000)+('09 Spotreba PHM'!F8*Parametre!$C$171*Parametre!$C$200/1000)+('09 Spotreba PHM'!F9*Parametre!$C$171*Parametre!$C$201/1000)+('09 Spotreba PHM'!F10*Parametre!$C$171*Parametre!$C$202/1000)</f>
        <v>40530.519507999983</v>
      </c>
      <c r="G5" s="236">
        <f>('09 Spotreba PHM'!G5*Parametre!$C$170*Parametre!$C$197/1000)+('09 Spotreba PHM'!G6*Parametre!$C$171*Parametre!$C$198/1000)+('09 Spotreba PHM'!G7*Parametre!$C$171*Parametre!$C$199/1000)+('09 Spotreba PHM'!G8*Parametre!$C$171*Parametre!$C$200/1000)+('09 Spotreba PHM'!G9*Parametre!$C$171*Parametre!$C$201/1000)+('09 Spotreba PHM'!G10*Parametre!$C$171*Parametre!$C$202/1000)</f>
        <v>40530.519507999983</v>
      </c>
      <c r="H5" s="236">
        <f>('09 Spotreba PHM'!H5*Parametre!$C$170*Parametre!$C$197/1000)+('09 Spotreba PHM'!H6*Parametre!$C$171*Parametre!$C$198/1000)+('09 Spotreba PHM'!H7*Parametre!$C$171*Parametre!$C$199/1000)+('09 Spotreba PHM'!H8*Parametre!$C$171*Parametre!$C$200/1000)+('09 Spotreba PHM'!H9*Parametre!$C$171*Parametre!$C$201/1000)+('09 Spotreba PHM'!H10*Parametre!$C$171*Parametre!$C$202/1000)</f>
        <v>40530.519507999983</v>
      </c>
      <c r="I5" s="236">
        <f>('09 Spotreba PHM'!I5*Parametre!$C$170*Parametre!$C$197/1000)+('09 Spotreba PHM'!I6*Parametre!$C$171*Parametre!$C$198/1000)+('09 Spotreba PHM'!I7*Parametre!$C$171*Parametre!$C$199/1000)+('09 Spotreba PHM'!I8*Parametre!$C$171*Parametre!$C$200/1000)+('09 Spotreba PHM'!I9*Parametre!$C$171*Parametre!$C$201/1000)+('09 Spotreba PHM'!I10*Parametre!$C$171*Parametre!$C$202/1000)</f>
        <v>40530.519507999983</v>
      </c>
      <c r="J5" s="236">
        <f>('09 Spotreba PHM'!J5*Parametre!$C$170*Parametre!$C$197/1000)+('09 Spotreba PHM'!J6*Parametre!$C$171*Parametre!$C$198/1000)+('09 Spotreba PHM'!J7*Parametre!$C$171*Parametre!$C$199/1000)+('09 Spotreba PHM'!J8*Parametre!$C$171*Parametre!$C$200/1000)+('09 Spotreba PHM'!J9*Parametre!$C$171*Parametre!$C$201/1000)+('09 Spotreba PHM'!J10*Parametre!$C$171*Parametre!$C$202/1000)</f>
        <v>40530.519507999983</v>
      </c>
      <c r="K5" s="236">
        <f>('09 Spotreba PHM'!K5*Parametre!$C$170*Parametre!$C$197/1000)+('09 Spotreba PHM'!K6*Parametre!$C$171*Parametre!$C$198/1000)+('09 Spotreba PHM'!K7*Parametre!$C$171*Parametre!$C$199/1000)+('09 Spotreba PHM'!K8*Parametre!$C$171*Parametre!$C$200/1000)+('09 Spotreba PHM'!K9*Parametre!$C$171*Parametre!$C$201/1000)+('09 Spotreba PHM'!K10*Parametre!$C$171*Parametre!$C$202/1000)</f>
        <v>40530.519507999983</v>
      </c>
      <c r="L5" s="236">
        <f>('09 Spotreba PHM'!L5*Parametre!$C$170*Parametre!$C$197/1000)+('09 Spotreba PHM'!L6*Parametre!$C$171*Parametre!$C$198/1000)+('09 Spotreba PHM'!L7*Parametre!$C$171*Parametre!$C$199/1000)+('09 Spotreba PHM'!L8*Parametre!$C$171*Parametre!$C$200/1000)+('09 Spotreba PHM'!L9*Parametre!$C$171*Parametre!$C$201/1000)+('09 Spotreba PHM'!L10*Parametre!$C$171*Parametre!$C$202/1000)</f>
        <v>40530.519507999983</v>
      </c>
      <c r="M5" s="236">
        <f>('09 Spotreba PHM'!M5*Parametre!$C$170*Parametre!$C$197/1000)+('09 Spotreba PHM'!M6*Parametre!$C$171*Parametre!$C$198/1000)+('09 Spotreba PHM'!M7*Parametre!$C$171*Parametre!$C$199/1000)+('09 Spotreba PHM'!M8*Parametre!$C$171*Parametre!$C$200/1000)+('09 Spotreba PHM'!M9*Parametre!$C$171*Parametre!$C$201/1000)+('09 Spotreba PHM'!M10*Parametre!$C$171*Parametre!$C$202/1000)</f>
        <v>40530.519507999983</v>
      </c>
      <c r="N5" s="236">
        <f>('09 Spotreba PHM'!N5*Parametre!$C$170*Parametre!$C$197/1000)+('09 Spotreba PHM'!N6*Parametre!$C$171*Parametre!$C$198/1000)+('09 Spotreba PHM'!N7*Parametre!$C$171*Parametre!$C$199/1000)+('09 Spotreba PHM'!N8*Parametre!$C$171*Parametre!$C$200/1000)+('09 Spotreba PHM'!N9*Parametre!$C$171*Parametre!$C$201/1000)+('09 Spotreba PHM'!N10*Parametre!$C$171*Parametre!$C$202/1000)</f>
        <v>40530.519507999983</v>
      </c>
      <c r="O5" s="236">
        <f>('09 Spotreba PHM'!O5*Parametre!$C$170*Parametre!$C$197/1000)+('09 Spotreba PHM'!O6*Parametre!$C$171*Parametre!$C$198/1000)+('09 Spotreba PHM'!O7*Parametre!$C$171*Parametre!$C$199/1000)+('09 Spotreba PHM'!O8*Parametre!$C$171*Parametre!$C$200/1000)+('09 Spotreba PHM'!O9*Parametre!$C$171*Parametre!$C$201/1000)+('09 Spotreba PHM'!O10*Parametre!$C$171*Parametre!$C$202/1000)</f>
        <v>40530.519507999983</v>
      </c>
      <c r="P5" s="236">
        <f>('09 Spotreba PHM'!P5*Parametre!$C$170*Parametre!$C$197/1000)+('09 Spotreba PHM'!P6*Parametre!$C$171*Parametre!$C$198/1000)+('09 Spotreba PHM'!P7*Parametre!$C$171*Parametre!$C$199/1000)+('09 Spotreba PHM'!P8*Parametre!$C$171*Parametre!$C$200/1000)+('09 Spotreba PHM'!P9*Parametre!$C$171*Parametre!$C$201/1000)+('09 Spotreba PHM'!P10*Parametre!$C$171*Parametre!$C$202/1000)</f>
        <v>40530.519507999983</v>
      </c>
      <c r="Q5" s="236">
        <f>('09 Spotreba PHM'!Q5*Parametre!$C$170*Parametre!$C$197/1000)+('09 Spotreba PHM'!Q6*Parametre!$C$171*Parametre!$C$198/1000)+('09 Spotreba PHM'!Q7*Parametre!$C$171*Parametre!$C$199/1000)+('09 Spotreba PHM'!Q8*Parametre!$C$171*Parametre!$C$200/1000)+('09 Spotreba PHM'!Q9*Parametre!$C$171*Parametre!$C$201/1000)+('09 Spotreba PHM'!Q10*Parametre!$C$171*Parametre!$C$202/1000)</f>
        <v>40530.519507999983</v>
      </c>
      <c r="R5" s="236">
        <f>('09 Spotreba PHM'!R5*Parametre!$C$170*Parametre!$C$197/1000)+('09 Spotreba PHM'!R6*Parametre!$C$171*Parametre!$C$198/1000)+('09 Spotreba PHM'!R7*Parametre!$C$171*Parametre!$C$199/1000)+('09 Spotreba PHM'!R8*Parametre!$C$171*Parametre!$C$200/1000)+('09 Spotreba PHM'!R9*Parametre!$C$171*Parametre!$C$201/1000)+('09 Spotreba PHM'!R10*Parametre!$C$171*Parametre!$C$202/1000)</f>
        <v>40530.519507999983</v>
      </c>
      <c r="S5" s="236">
        <f>('09 Spotreba PHM'!S5*Parametre!$C$170*Parametre!$C$197/1000)+('09 Spotreba PHM'!S6*Parametre!$C$171*Parametre!$C$198/1000)+('09 Spotreba PHM'!S7*Parametre!$C$171*Parametre!$C$199/1000)+('09 Spotreba PHM'!S8*Parametre!$C$171*Parametre!$C$200/1000)+('09 Spotreba PHM'!S9*Parametre!$C$171*Parametre!$C$201/1000)+('09 Spotreba PHM'!S10*Parametre!$C$171*Parametre!$C$202/1000)</f>
        <v>40530.519507999983</v>
      </c>
      <c r="T5" s="236">
        <f>('09 Spotreba PHM'!T5*Parametre!$C$170*Parametre!$C$197/1000)+('09 Spotreba PHM'!T6*Parametre!$C$171*Parametre!$C$198/1000)+('09 Spotreba PHM'!T7*Parametre!$C$171*Parametre!$C$199/1000)+('09 Spotreba PHM'!T8*Parametre!$C$171*Parametre!$C$200/1000)+('09 Spotreba PHM'!T9*Parametre!$C$171*Parametre!$C$201/1000)+('09 Spotreba PHM'!T10*Parametre!$C$171*Parametre!$C$202/1000)</f>
        <v>40530.519507999983</v>
      </c>
      <c r="U5" s="236">
        <f>('09 Spotreba PHM'!U5*Parametre!$C$170*Parametre!$C$197/1000)+('09 Spotreba PHM'!U6*Parametre!$C$171*Parametre!$C$198/1000)+('09 Spotreba PHM'!U7*Parametre!$C$171*Parametre!$C$199/1000)+('09 Spotreba PHM'!U8*Parametre!$C$171*Parametre!$C$200/1000)+('09 Spotreba PHM'!U9*Parametre!$C$171*Parametre!$C$201/1000)+('09 Spotreba PHM'!U10*Parametre!$C$171*Parametre!$C$202/1000)</f>
        <v>40530.519507999983</v>
      </c>
      <c r="V5" s="236">
        <f>('09 Spotreba PHM'!V5*Parametre!$C$170*Parametre!$C$197/1000)+('09 Spotreba PHM'!V6*Parametre!$C$171*Parametre!$C$198/1000)+('09 Spotreba PHM'!V7*Parametre!$C$171*Parametre!$C$199/1000)+('09 Spotreba PHM'!V8*Parametre!$C$171*Parametre!$C$200/1000)+('09 Spotreba PHM'!V9*Parametre!$C$171*Parametre!$C$201/1000)+('09 Spotreba PHM'!V10*Parametre!$C$171*Parametre!$C$202/1000)</f>
        <v>40530.519507999983</v>
      </c>
      <c r="W5" s="236">
        <f>('09 Spotreba PHM'!W5*Parametre!$C$170*Parametre!$C$197/1000)+('09 Spotreba PHM'!W6*Parametre!$C$171*Parametre!$C$198/1000)+('09 Spotreba PHM'!W7*Parametre!$C$171*Parametre!$C$199/1000)+('09 Spotreba PHM'!W8*Parametre!$C$171*Parametre!$C$200/1000)+('09 Spotreba PHM'!W9*Parametre!$C$171*Parametre!$C$201/1000)+('09 Spotreba PHM'!W10*Parametre!$C$171*Parametre!$C$202/1000)</f>
        <v>40530.519507999983</v>
      </c>
      <c r="X5" s="236">
        <f>('09 Spotreba PHM'!X5*Parametre!$C$170*Parametre!$C$197/1000)+('09 Spotreba PHM'!X6*Parametre!$C$171*Parametre!$C$198/1000)+('09 Spotreba PHM'!X7*Parametre!$C$171*Parametre!$C$199/1000)+('09 Spotreba PHM'!X8*Parametre!$C$171*Parametre!$C$200/1000)+('09 Spotreba PHM'!X9*Parametre!$C$171*Parametre!$C$201/1000)+('09 Spotreba PHM'!X10*Parametre!$C$171*Parametre!$C$202/1000)</f>
        <v>40530.519507999983</v>
      </c>
      <c r="Y5" s="236">
        <f>('09 Spotreba PHM'!Y5*Parametre!$C$170*Parametre!$C$197/1000)+('09 Spotreba PHM'!Y6*Parametre!$C$171*Parametre!$C$198/1000)+('09 Spotreba PHM'!Y7*Parametre!$C$171*Parametre!$C$199/1000)+('09 Spotreba PHM'!Y8*Parametre!$C$171*Parametre!$C$200/1000)+('09 Spotreba PHM'!Y9*Parametre!$C$171*Parametre!$C$201/1000)+('09 Spotreba PHM'!Y10*Parametre!$C$171*Parametre!$C$202/1000)</f>
        <v>40530.519507999983</v>
      </c>
      <c r="Z5" s="236">
        <f>('09 Spotreba PHM'!Z5*Parametre!$C$170*Parametre!$C$197/1000)+('09 Spotreba PHM'!Z6*Parametre!$C$171*Parametre!$C$198/1000)+('09 Spotreba PHM'!Z7*Parametre!$C$171*Parametre!$C$199/1000)+('09 Spotreba PHM'!Z8*Parametre!$C$171*Parametre!$C$200/1000)+('09 Spotreba PHM'!Z9*Parametre!$C$171*Parametre!$C$201/1000)+('09 Spotreba PHM'!Z10*Parametre!$C$171*Parametre!$C$202/1000)</f>
        <v>40530.519507999983</v>
      </c>
      <c r="AA5" s="236">
        <f>('09 Spotreba PHM'!AA5*Parametre!$C$170*Parametre!$C$197/1000)+('09 Spotreba PHM'!AA6*Parametre!$C$171*Parametre!$C$198/1000)+('09 Spotreba PHM'!AA7*Parametre!$C$171*Parametre!$C$199/1000)+('09 Spotreba PHM'!AA8*Parametre!$C$171*Parametre!$C$200/1000)+('09 Spotreba PHM'!AA9*Parametre!$C$171*Parametre!$C$201/1000)+('09 Spotreba PHM'!AA10*Parametre!$C$171*Parametre!$C$202/1000)</f>
        <v>40530.519507999983</v>
      </c>
      <c r="AB5" s="236">
        <f>('09 Spotreba PHM'!AB5*Parametre!$C$170*Parametre!$C$197/1000)+('09 Spotreba PHM'!AB6*Parametre!$C$171*Parametre!$C$198/1000)+('09 Spotreba PHM'!AB7*Parametre!$C$171*Parametre!$C$199/1000)+('09 Spotreba PHM'!AB8*Parametre!$C$171*Parametre!$C$200/1000)+('09 Spotreba PHM'!AB9*Parametre!$C$171*Parametre!$C$201/1000)+('09 Spotreba PHM'!AB10*Parametre!$C$171*Parametre!$C$202/1000)</f>
        <v>40530.519507999983</v>
      </c>
      <c r="AC5" s="236">
        <f>('09 Spotreba PHM'!AC5*Parametre!$C$170*Parametre!$C$197/1000)+('09 Spotreba PHM'!AC6*Parametre!$C$171*Parametre!$C$198/1000)+('09 Spotreba PHM'!AC7*Parametre!$C$171*Parametre!$C$199/1000)+('09 Spotreba PHM'!AC8*Parametre!$C$171*Parametre!$C$200/1000)+('09 Spotreba PHM'!AC9*Parametre!$C$171*Parametre!$C$201/1000)+('09 Spotreba PHM'!AC10*Parametre!$C$171*Parametre!$C$202/1000)</f>
        <v>40530.519507999983</v>
      </c>
      <c r="AD5" s="236">
        <f>('09 Spotreba PHM'!AD5*Parametre!$C$170*Parametre!$C$197/1000)+('09 Spotreba PHM'!AD6*Parametre!$C$171*Parametre!$C$198/1000)+('09 Spotreba PHM'!AD7*Parametre!$C$171*Parametre!$C$199/1000)+('09 Spotreba PHM'!AD8*Parametre!$C$171*Parametre!$C$200/1000)+('09 Spotreba PHM'!AD9*Parametre!$C$171*Parametre!$C$201/1000)+('09 Spotreba PHM'!AD10*Parametre!$C$171*Parametre!$C$202/1000)</f>
        <v>40530.519507999983</v>
      </c>
      <c r="AE5" s="236">
        <f>('09 Spotreba PHM'!AE5*Parametre!$C$170*Parametre!$C$197/1000)+('09 Spotreba PHM'!AE6*Parametre!$C$171*Parametre!$C$198/1000)+('09 Spotreba PHM'!AE7*Parametre!$C$171*Parametre!$C$199/1000)+('09 Spotreba PHM'!AE8*Parametre!$C$171*Parametre!$C$200/1000)+('09 Spotreba PHM'!AE9*Parametre!$C$171*Parametre!$C$201/1000)+('09 Spotreba PHM'!AE10*Parametre!$C$171*Parametre!$C$202/1000)</f>
        <v>40530.519507999983</v>
      </c>
      <c r="AF5" s="236">
        <f>('09 Spotreba PHM'!AF5*Parametre!$C$170*Parametre!$C$197/1000)+('09 Spotreba PHM'!AF6*Parametre!$C$171*Parametre!$C$198/1000)+('09 Spotreba PHM'!AF7*Parametre!$C$171*Parametre!$C$199/1000)+('09 Spotreba PHM'!AF8*Parametre!$C$171*Parametre!$C$200/1000)+('09 Spotreba PHM'!AF9*Parametre!$C$171*Parametre!$C$201/1000)+('09 Spotreba PHM'!AF10*Parametre!$C$171*Parametre!$C$202/1000)</f>
        <v>40530.519507999983</v>
      </c>
      <c r="AG5" s="236">
        <f>('09 Spotreba PHM'!AG5*Parametre!$C$170*Parametre!$C$197/1000)+('09 Spotreba PHM'!AG6*Parametre!$C$171*Parametre!$C$198/1000)+('09 Spotreba PHM'!AG7*Parametre!$C$171*Parametre!$C$199/1000)+('09 Spotreba PHM'!AG8*Parametre!$C$171*Parametre!$C$200/1000)+('09 Spotreba PHM'!AG9*Parametre!$C$171*Parametre!$C$201/1000)+('09 Spotreba PHM'!AG10*Parametre!$C$171*Parametre!$C$202/1000)</f>
        <v>40530.519507999983</v>
      </c>
    </row>
    <row r="6" spans="2:33" x14ac:dyDescent="0.2">
      <c r="B6" s="48" t="s">
        <v>409</v>
      </c>
      <c r="C6" s="55">
        <f t="shared" ref="C6:C7" si="1">SUM(D6:AG6)</f>
        <v>336.82118969999982</v>
      </c>
      <c r="D6" s="236">
        <f>('09 Spotreba PHM'!D5*Parametre!$C$170*Parametre!$D$197/1000)+('09 Spotreba PHM'!D6*Parametre!$C$171*Parametre!$D$198/1000)+('09 Spotreba PHM'!D7*Parametre!$C$171*Parametre!$D$199/1000)+('09 Spotreba PHM'!D8*Parametre!$C$171*Parametre!$D$200/1000)+('09 Spotreba PHM'!D9*Parametre!$C$171*Parametre!$D$201/1000)+('09 Spotreba PHM'!D10*Parametre!$C$171*Parametre!$D$202/1000)</f>
        <v>11.227372989999994</v>
      </c>
      <c r="E6" s="236">
        <f>('09 Spotreba PHM'!E5*Parametre!$C$170*Parametre!$D$197/1000)+('09 Spotreba PHM'!E6*Parametre!$C$171*Parametre!$D$198/1000)+('09 Spotreba PHM'!E7*Parametre!$C$171*Parametre!$D$199/1000)+('09 Spotreba PHM'!E8*Parametre!$C$171*Parametre!$D$200/1000)+('09 Spotreba PHM'!E9*Parametre!$C$171*Parametre!$D$201/1000)+('09 Spotreba PHM'!E10*Parametre!$C$171*Parametre!$D$202/1000)</f>
        <v>11.227372989999994</v>
      </c>
      <c r="F6" s="236">
        <f>('09 Spotreba PHM'!F5*Parametre!$C$170*Parametre!$D$197/1000)+('09 Spotreba PHM'!F6*Parametre!$C$171*Parametre!$D$198/1000)+('09 Spotreba PHM'!F7*Parametre!$C$171*Parametre!$D$199/1000)+('09 Spotreba PHM'!F8*Parametre!$C$171*Parametre!$D$200/1000)+('09 Spotreba PHM'!F9*Parametre!$C$171*Parametre!$D$201/1000)+('09 Spotreba PHM'!F10*Parametre!$C$171*Parametre!$D$202/1000)</f>
        <v>11.227372989999994</v>
      </c>
      <c r="G6" s="236">
        <f>('09 Spotreba PHM'!G5*Parametre!$C$170*Parametre!$D$197/1000)+('09 Spotreba PHM'!G6*Parametre!$C$171*Parametre!$D$198/1000)+('09 Spotreba PHM'!G7*Parametre!$C$171*Parametre!$D$199/1000)+('09 Spotreba PHM'!G8*Parametre!$C$171*Parametre!$D$200/1000)+('09 Spotreba PHM'!G9*Parametre!$C$171*Parametre!$D$201/1000)+('09 Spotreba PHM'!G10*Parametre!$C$171*Parametre!$D$202/1000)</f>
        <v>11.227372989999994</v>
      </c>
      <c r="H6" s="236">
        <f>('09 Spotreba PHM'!H5*Parametre!$C$170*Parametre!$D$197/1000)+('09 Spotreba PHM'!H6*Parametre!$C$171*Parametre!$D$198/1000)+('09 Spotreba PHM'!H7*Parametre!$C$171*Parametre!$D$199/1000)+('09 Spotreba PHM'!H8*Parametre!$C$171*Parametre!$D$200/1000)+('09 Spotreba PHM'!H9*Parametre!$C$171*Parametre!$D$201/1000)+('09 Spotreba PHM'!H10*Parametre!$C$171*Parametre!$D$202/1000)</f>
        <v>11.227372989999994</v>
      </c>
      <c r="I6" s="236">
        <f>('09 Spotreba PHM'!I5*Parametre!$C$170*Parametre!$D$197/1000)+('09 Spotreba PHM'!I6*Parametre!$C$171*Parametre!$D$198/1000)+('09 Spotreba PHM'!I7*Parametre!$C$171*Parametre!$D$199/1000)+('09 Spotreba PHM'!I8*Parametre!$C$171*Parametre!$D$200/1000)+('09 Spotreba PHM'!I9*Parametre!$C$171*Parametre!$D$201/1000)+('09 Spotreba PHM'!I10*Parametre!$C$171*Parametre!$D$202/1000)</f>
        <v>11.227372989999994</v>
      </c>
      <c r="J6" s="236">
        <f>('09 Spotreba PHM'!J5*Parametre!$C$170*Parametre!$D$197/1000)+('09 Spotreba PHM'!J6*Parametre!$C$171*Parametre!$D$198/1000)+('09 Spotreba PHM'!J7*Parametre!$C$171*Parametre!$D$199/1000)+('09 Spotreba PHM'!J8*Parametre!$C$171*Parametre!$D$200/1000)+('09 Spotreba PHM'!J9*Parametre!$C$171*Parametre!$D$201/1000)+('09 Spotreba PHM'!J10*Parametre!$C$171*Parametre!$D$202/1000)</f>
        <v>11.227372989999994</v>
      </c>
      <c r="K6" s="236">
        <f>('09 Spotreba PHM'!K5*Parametre!$C$170*Parametre!$D$197/1000)+('09 Spotreba PHM'!K6*Parametre!$C$171*Parametre!$D$198/1000)+('09 Spotreba PHM'!K7*Parametre!$C$171*Parametre!$D$199/1000)+('09 Spotreba PHM'!K8*Parametre!$C$171*Parametre!$D$200/1000)+('09 Spotreba PHM'!K9*Parametre!$C$171*Parametre!$D$201/1000)+('09 Spotreba PHM'!K10*Parametre!$C$171*Parametre!$D$202/1000)</f>
        <v>11.227372989999994</v>
      </c>
      <c r="L6" s="236">
        <f>('09 Spotreba PHM'!L5*Parametre!$C$170*Parametre!$D$197/1000)+('09 Spotreba PHM'!L6*Parametre!$C$171*Parametre!$D$198/1000)+('09 Spotreba PHM'!L7*Parametre!$C$171*Parametre!$D$199/1000)+('09 Spotreba PHM'!L8*Parametre!$C$171*Parametre!$D$200/1000)+('09 Spotreba PHM'!L9*Parametre!$C$171*Parametre!$D$201/1000)+('09 Spotreba PHM'!L10*Parametre!$C$171*Parametre!$D$202/1000)</f>
        <v>11.227372989999994</v>
      </c>
      <c r="M6" s="236">
        <f>('09 Spotreba PHM'!M5*Parametre!$C$170*Parametre!$D$197/1000)+('09 Spotreba PHM'!M6*Parametre!$C$171*Parametre!$D$198/1000)+('09 Spotreba PHM'!M7*Parametre!$C$171*Parametre!$D$199/1000)+('09 Spotreba PHM'!M8*Parametre!$C$171*Parametre!$D$200/1000)+('09 Spotreba PHM'!M9*Parametre!$C$171*Parametre!$D$201/1000)+('09 Spotreba PHM'!M10*Parametre!$C$171*Parametre!$D$202/1000)</f>
        <v>11.227372989999994</v>
      </c>
      <c r="N6" s="236">
        <f>('09 Spotreba PHM'!N5*Parametre!$C$170*Parametre!$D$197/1000)+('09 Spotreba PHM'!N6*Parametre!$C$171*Parametre!$D$198/1000)+('09 Spotreba PHM'!N7*Parametre!$C$171*Parametre!$D$199/1000)+('09 Spotreba PHM'!N8*Parametre!$C$171*Parametre!$D$200/1000)+('09 Spotreba PHM'!N9*Parametre!$C$171*Parametre!$D$201/1000)+('09 Spotreba PHM'!N10*Parametre!$C$171*Parametre!$D$202/1000)</f>
        <v>11.227372989999994</v>
      </c>
      <c r="O6" s="236">
        <f>('09 Spotreba PHM'!O5*Parametre!$C$170*Parametre!$D$197/1000)+('09 Spotreba PHM'!O6*Parametre!$C$171*Parametre!$D$198/1000)+('09 Spotreba PHM'!O7*Parametre!$C$171*Parametre!$D$199/1000)+('09 Spotreba PHM'!O8*Parametre!$C$171*Parametre!$D$200/1000)+('09 Spotreba PHM'!O9*Parametre!$C$171*Parametre!$D$201/1000)+('09 Spotreba PHM'!O10*Parametre!$C$171*Parametre!$D$202/1000)</f>
        <v>11.227372989999994</v>
      </c>
      <c r="P6" s="236">
        <f>('09 Spotreba PHM'!P5*Parametre!$C$170*Parametre!$D$197/1000)+('09 Spotreba PHM'!P6*Parametre!$C$171*Parametre!$D$198/1000)+('09 Spotreba PHM'!P7*Parametre!$C$171*Parametre!$D$199/1000)+('09 Spotreba PHM'!P8*Parametre!$C$171*Parametre!$D$200/1000)+('09 Spotreba PHM'!P9*Parametre!$C$171*Parametre!$D$201/1000)+('09 Spotreba PHM'!P10*Parametre!$C$171*Parametre!$D$202/1000)</f>
        <v>11.227372989999994</v>
      </c>
      <c r="Q6" s="236">
        <f>('09 Spotreba PHM'!Q5*Parametre!$C$170*Parametre!$D$197/1000)+('09 Spotreba PHM'!Q6*Parametre!$C$171*Parametre!$D$198/1000)+('09 Spotreba PHM'!Q7*Parametre!$C$171*Parametre!$D$199/1000)+('09 Spotreba PHM'!Q8*Parametre!$C$171*Parametre!$D$200/1000)+('09 Spotreba PHM'!Q9*Parametre!$C$171*Parametre!$D$201/1000)+('09 Spotreba PHM'!Q10*Parametre!$C$171*Parametre!$D$202/1000)</f>
        <v>11.227372989999994</v>
      </c>
      <c r="R6" s="236">
        <f>('09 Spotreba PHM'!R5*Parametre!$C$170*Parametre!$D$197/1000)+('09 Spotreba PHM'!R6*Parametre!$C$171*Parametre!$D$198/1000)+('09 Spotreba PHM'!R7*Parametre!$C$171*Parametre!$D$199/1000)+('09 Spotreba PHM'!R8*Parametre!$C$171*Parametre!$D$200/1000)+('09 Spotreba PHM'!R9*Parametre!$C$171*Parametre!$D$201/1000)+('09 Spotreba PHM'!R10*Parametre!$C$171*Parametre!$D$202/1000)</f>
        <v>11.227372989999994</v>
      </c>
      <c r="S6" s="236">
        <f>('09 Spotreba PHM'!S5*Parametre!$C$170*Parametre!$D$197/1000)+('09 Spotreba PHM'!S6*Parametre!$C$171*Parametre!$D$198/1000)+('09 Spotreba PHM'!S7*Parametre!$C$171*Parametre!$D$199/1000)+('09 Spotreba PHM'!S8*Parametre!$C$171*Parametre!$D$200/1000)+('09 Spotreba PHM'!S9*Parametre!$C$171*Parametre!$D$201/1000)+('09 Spotreba PHM'!S10*Parametre!$C$171*Parametre!$D$202/1000)</f>
        <v>11.227372989999994</v>
      </c>
      <c r="T6" s="236">
        <f>('09 Spotreba PHM'!T5*Parametre!$C$170*Parametre!$D$197/1000)+('09 Spotreba PHM'!T6*Parametre!$C$171*Parametre!$D$198/1000)+('09 Spotreba PHM'!T7*Parametre!$C$171*Parametre!$D$199/1000)+('09 Spotreba PHM'!T8*Parametre!$C$171*Parametre!$D$200/1000)+('09 Spotreba PHM'!T9*Parametre!$C$171*Parametre!$D$201/1000)+('09 Spotreba PHM'!T10*Parametre!$C$171*Parametre!$D$202/1000)</f>
        <v>11.227372989999994</v>
      </c>
      <c r="U6" s="236">
        <f>('09 Spotreba PHM'!U5*Parametre!$C$170*Parametre!$D$197/1000)+('09 Spotreba PHM'!U6*Parametre!$C$171*Parametre!$D$198/1000)+('09 Spotreba PHM'!U7*Parametre!$C$171*Parametre!$D$199/1000)+('09 Spotreba PHM'!U8*Parametre!$C$171*Parametre!$D$200/1000)+('09 Spotreba PHM'!U9*Parametre!$C$171*Parametre!$D$201/1000)+('09 Spotreba PHM'!U10*Parametre!$C$171*Parametre!$D$202/1000)</f>
        <v>11.227372989999994</v>
      </c>
      <c r="V6" s="236">
        <f>('09 Spotreba PHM'!V5*Parametre!$C$170*Parametre!$D$197/1000)+('09 Spotreba PHM'!V6*Parametre!$C$171*Parametre!$D$198/1000)+('09 Spotreba PHM'!V7*Parametre!$C$171*Parametre!$D$199/1000)+('09 Spotreba PHM'!V8*Parametre!$C$171*Parametre!$D$200/1000)+('09 Spotreba PHM'!V9*Parametre!$C$171*Parametre!$D$201/1000)+('09 Spotreba PHM'!V10*Parametre!$C$171*Parametre!$D$202/1000)</f>
        <v>11.227372989999994</v>
      </c>
      <c r="W6" s="236">
        <f>('09 Spotreba PHM'!W5*Parametre!$C$170*Parametre!$D$197/1000)+('09 Spotreba PHM'!W6*Parametre!$C$171*Parametre!$D$198/1000)+('09 Spotreba PHM'!W7*Parametre!$C$171*Parametre!$D$199/1000)+('09 Spotreba PHM'!W8*Parametre!$C$171*Parametre!$D$200/1000)+('09 Spotreba PHM'!W9*Parametre!$C$171*Parametre!$D$201/1000)+('09 Spotreba PHM'!W10*Parametre!$C$171*Parametre!$D$202/1000)</f>
        <v>11.227372989999994</v>
      </c>
      <c r="X6" s="236">
        <f>('09 Spotreba PHM'!X5*Parametre!$C$170*Parametre!$D$197/1000)+('09 Spotreba PHM'!X6*Parametre!$C$171*Parametre!$D$198/1000)+('09 Spotreba PHM'!X7*Parametre!$C$171*Parametre!$D$199/1000)+('09 Spotreba PHM'!X8*Parametre!$C$171*Parametre!$D$200/1000)+('09 Spotreba PHM'!X9*Parametre!$C$171*Parametre!$D$201/1000)+('09 Spotreba PHM'!X10*Parametre!$C$171*Parametre!$D$202/1000)</f>
        <v>11.227372989999994</v>
      </c>
      <c r="Y6" s="236">
        <f>('09 Spotreba PHM'!Y5*Parametre!$C$170*Parametre!$D$197/1000)+('09 Spotreba PHM'!Y6*Parametre!$C$171*Parametre!$D$198/1000)+('09 Spotreba PHM'!Y7*Parametre!$C$171*Parametre!$D$199/1000)+('09 Spotreba PHM'!Y8*Parametre!$C$171*Parametre!$D$200/1000)+('09 Spotreba PHM'!Y9*Parametre!$C$171*Parametre!$D$201/1000)+('09 Spotreba PHM'!Y10*Parametre!$C$171*Parametre!$D$202/1000)</f>
        <v>11.227372989999994</v>
      </c>
      <c r="Z6" s="236">
        <f>('09 Spotreba PHM'!Z5*Parametre!$C$170*Parametre!$D$197/1000)+('09 Spotreba PHM'!Z6*Parametre!$C$171*Parametre!$D$198/1000)+('09 Spotreba PHM'!Z7*Parametre!$C$171*Parametre!$D$199/1000)+('09 Spotreba PHM'!Z8*Parametre!$C$171*Parametre!$D$200/1000)+('09 Spotreba PHM'!Z9*Parametre!$C$171*Parametre!$D$201/1000)+('09 Spotreba PHM'!Z10*Parametre!$C$171*Parametre!$D$202/1000)</f>
        <v>11.227372989999994</v>
      </c>
      <c r="AA6" s="236">
        <f>('09 Spotreba PHM'!AA5*Parametre!$C$170*Parametre!$D$197/1000)+('09 Spotreba PHM'!AA6*Parametre!$C$171*Parametre!$D$198/1000)+('09 Spotreba PHM'!AA7*Parametre!$C$171*Parametre!$D$199/1000)+('09 Spotreba PHM'!AA8*Parametre!$C$171*Parametre!$D$200/1000)+('09 Spotreba PHM'!AA9*Parametre!$C$171*Parametre!$D$201/1000)+('09 Spotreba PHM'!AA10*Parametre!$C$171*Parametre!$D$202/1000)</f>
        <v>11.227372989999994</v>
      </c>
      <c r="AB6" s="236">
        <f>('09 Spotreba PHM'!AB5*Parametre!$C$170*Parametre!$D$197/1000)+('09 Spotreba PHM'!AB6*Parametre!$C$171*Parametre!$D$198/1000)+('09 Spotreba PHM'!AB7*Parametre!$C$171*Parametre!$D$199/1000)+('09 Spotreba PHM'!AB8*Parametre!$C$171*Parametre!$D$200/1000)+('09 Spotreba PHM'!AB9*Parametre!$C$171*Parametre!$D$201/1000)+('09 Spotreba PHM'!AB10*Parametre!$C$171*Parametre!$D$202/1000)</f>
        <v>11.227372989999994</v>
      </c>
      <c r="AC6" s="236">
        <f>('09 Spotreba PHM'!AC5*Parametre!$C$170*Parametre!$D$197/1000)+('09 Spotreba PHM'!AC6*Parametre!$C$171*Parametre!$D$198/1000)+('09 Spotreba PHM'!AC7*Parametre!$C$171*Parametre!$D$199/1000)+('09 Spotreba PHM'!AC8*Parametre!$C$171*Parametre!$D$200/1000)+('09 Spotreba PHM'!AC9*Parametre!$C$171*Parametre!$D$201/1000)+('09 Spotreba PHM'!AC10*Parametre!$C$171*Parametre!$D$202/1000)</f>
        <v>11.227372989999994</v>
      </c>
      <c r="AD6" s="236">
        <f>('09 Spotreba PHM'!AD5*Parametre!$C$170*Parametre!$D$197/1000)+('09 Spotreba PHM'!AD6*Parametre!$C$171*Parametre!$D$198/1000)+('09 Spotreba PHM'!AD7*Parametre!$C$171*Parametre!$D$199/1000)+('09 Spotreba PHM'!AD8*Parametre!$C$171*Parametre!$D$200/1000)+('09 Spotreba PHM'!AD9*Parametre!$C$171*Parametre!$D$201/1000)+('09 Spotreba PHM'!AD10*Parametre!$C$171*Parametre!$D$202/1000)</f>
        <v>11.227372989999994</v>
      </c>
      <c r="AE6" s="236">
        <f>('09 Spotreba PHM'!AE5*Parametre!$C$170*Parametre!$D$197/1000)+('09 Spotreba PHM'!AE6*Parametre!$C$171*Parametre!$D$198/1000)+('09 Spotreba PHM'!AE7*Parametre!$C$171*Parametre!$D$199/1000)+('09 Spotreba PHM'!AE8*Parametre!$C$171*Parametre!$D$200/1000)+('09 Spotreba PHM'!AE9*Parametre!$C$171*Parametre!$D$201/1000)+('09 Spotreba PHM'!AE10*Parametre!$C$171*Parametre!$D$202/1000)</f>
        <v>11.227372989999994</v>
      </c>
      <c r="AF6" s="236">
        <f>('09 Spotreba PHM'!AF5*Parametre!$C$170*Parametre!$D$197/1000)+('09 Spotreba PHM'!AF6*Parametre!$C$171*Parametre!$D$198/1000)+('09 Spotreba PHM'!AF7*Parametre!$C$171*Parametre!$D$199/1000)+('09 Spotreba PHM'!AF8*Parametre!$C$171*Parametre!$D$200/1000)+('09 Spotreba PHM'!AF9*Parametre!$C$171*Parametre!$D$201/1000)+('09 Spotreba PHM'!AF10*Parametre!$C$171*Parametre!$D$202/1000)</f>
        <v>11.227372989999994</v>
      </c>
      <c r="AG6" s="236">
        <f>('09 Spotreba PHM'!AG5*Parametre!$C$170*Parametre!$D$197/1000)+('09 Spotreba PHM'!AG6*Parametre!$C$171*Parametre!$D$198/1000)+('09 Spotreba PHM'!AG7*Parametre!$C$171*Parametre!$D$199/1000)+('09 Spotreba PHM'!AG8*Parametre!$C$171*Parametre!$D$200/1000)+('09 Spotreba PHM'!AG9*Parametre!$C$171*Parametre!$D$201/1000)+('09 Spotreba PHM'!AG10*Parametre!$C$171*Parametre!$D$202/1000)</f>
        <v>11.227372989999994</v>
      </c>
    </row>
    <row r="7" spans="2:33" x14ac:dyDescent="0.2">
      <c r="B7" s="48" t="s">
        <v>410</v>
      </c>
      <c r="C7" s="55">
        <f t="shared" si="1"/>
        <v>67.768899569999931</v>
      </c>
      <c r="D7" s="236">
        <f>('09 Spotreba PHM'!D5*Parametre!$C$170*Parametre!$E$197/1000)+('09 Spotreba PHM'!D6*Parametre!$C$171*Parametre!$E$198/1000)+('09 Spotreba PHM'!D7*Parametre!$C$171*Parametre!$E$199/1000)+('09 Spotreba PHM'!D8*Parametre!$C$171*Parametre!$E$200/1000)+('09 Spotreba PHM'!D9*Parametre!$C$171*Parametre!$E$201/1000)+('09 Spotreba PHM'!D10*Parametre!$C$171*Parametre!$E$202/1000)</f>
        <v>2.2589633189999989</v>
      </c>
      <c r="E7" s="236">
        <f>('09 Spotreba PHM'!E5*Parametre!$C$170*Parametre!$E$197/1000)+('09 Spotreba PHM'!E6*Parametre!$C$171*Parametre!$E$198/1000)+('09 Spotreba PHM'!E7*Parametre!$C$171*Parametre!$E$199/1000)+('09 Spotreba PHM'!E8*Parametre!$C$171*Parametre!$E$200/1000)+('09 Spotreba PHM'!E9*Parametre!$C$171*Parametre!$E$201/1000)+('09 Spotreba PHM'!E10*Parametre!$C$171*Parametre!$E$202/1000)</f>
        <v>2.2589633189999989</v>
      </c>
      <c r="F7" s="236">
        <f>('09 Spotreba PHM'!F5*Parametre!$C$170*Parametre!$E$197/1000)+('09 Spotreba PHM'!F6*Parametre!$C$171*Parametre!$E$198/1000)+('09 Spotreba PHM'!F7*Parametre!$C$171*Parametre!$E$199/1000)+('09 Spotreba PHM'!F8*Parametre!$C$171*Parametre!$E$200/1000)+('09 Spotreba PHM'!F9*Parametre!$C$171*Parametre!$E$201/1000)+('09 Spotreba PHM'!F10*Parametre!$C$171*Parametre!$E$202/1000)</f>
        <v>2.2589633189999989</v>
      </c>
      <c r="G7" s="236">
        <f>('09 Spotreba PHM'!G5*Parametre!$C$170*Parametre!$E$197/1000)+('09 Spotreba PHM'!G6*Parametre!$C$171*Parametre!$E$198/1000)+('09 Spotreba PHM'!G7*Parametre!$C$171*Parametre!$E$199/1000)+('09 Spotreba PHM'!G8*Parametre!$C$171*Parametre!$E$200/1000)+('09 Spotreba PHM'!G9*Parametre!$C$171*Parametre!$E$201/1000)+('09 Spotreba PHM'!G10*Parametre!$C$171*Parametre!$E$202/1000)</f>
        <v>2.2589633189999989</v>
      </c>
      <c r="H7" s="236">
        <f>('09 Spotreba PHM'!H5*Parametre!$C$170*Parametre!$E$197/1000)+('09 Spotreba PHM'!H6*Parametre!$C$171*Parametre!$E$198/1000)+('09 Spotreba PHM'!H7*Parametre!$C$171*Parametre!$E$199/1000)+('09 Spotreba PHM'!H8*Parametre!$C$171*Parametre!$E$200/1000)+('09 Spotreba PHM'!H9*Parametre!$C$171*Parametre!$E$201/1000)+('09 Spotreba PHM'!H10*Parametre!$C$171*Parametre!$E$202/1000)</f>
        <v>2.2589633189999989</v>
      </c>
      <c r="I7" s="236">
        <f>('09 Spotreba PHM'!I5*Parametre!$C$170*Parametre!$E$197/1000)+('09 Spotreba PHM'!I6*Parametre!$C$171*Parametre!$E$198/1000)+('09 Spotreba PHM'!I7*Parametre!$C$171*Parametre!$E$199/1000)+('09 Spotreba PHM'!I8*Parametre!$C$171*Parametre!$E$200/1000)+('09 Spotreba PHM'!I9*Parametre!$C$171*Parametre!$E$201/1000)+('09 Spotreba PHM'!I10*Parametre!$C$171*Parametre!$E$202/1000)</f>
        <v>2.2589633189999989</v>
      </c>
      <c r="J7" s="236">
        <f>('09 Spotreba PHM'!J5*Parametre!$C$170*Parametre!$E$197/1000)+('09 Spotreba PHM'!J6*Parametre!$C$171*Parametre!$E$198/1000)+('09 Spotreba PHM'!J7*Parametre!$C$171*Parametre!$E$199/1000)+('09 Spotreba PHM'!J8*Parametre!$C$171*Parametre!$E$200/1000)+('09 Spotreba PHM'!J9*Parametre!$C$171*Parametre!$E$201/1000)+('09 Spotreba PHM'!J10*Parametre!$C$171*Parametre!$E$202/1000)</f>
        <v>2.2589633189999989</v>
      </c>
      <c r="K7" s="236">
        <f>('09 Spotreba PHM'!K5*Parametre!$C$170*Parametre!$E$197/1000)+('09 Spotreba PHM'!K6*Parametre!$C$171*Parametre!$E$198/1000)+('09 Spotreba PHM'!K7*Parametre!$C$171*Parametre!$E$199/1000)+('09 Spotreba PHM'!K8*Parametre!$C$171*Parametre!$E$200/1000)+('09 Spotreba PHM'!K9*Parametre!$C$171*Parametre!$E$201/1000)+('09 Spotreba PHM'!K10*Parametre!$C$171*Parametre!$E$202/1000)</f>
        <v>2.2589633189999989</v>
      </c>
      <c r="L7" s="236">
        <f>('09 Spotreba PHM'!L5*Parametre!$C$170*Parametre!$E$197/1000)+('09 Spotreba PHM'!L6*Parametre!$C$171*Parametre!$E$198/1000)+('09 Spotreba PHM'!L7*Parametre!$C$171*Parametre!$E$199/1000)+('09 Spotreba PHM'!L8*Parametre!$C$171*Parametre!$E$200/1000)+('09 Spotreba PHM'!L9*Parametre!$C$171*Parametre!$E$201/1000)+('09 Spotreba PHM'!L10*Parametre!$C$171*Parametre!$E$202/1000)</f>
        <v>2.2589633189999989</v>
      </c>
      <c r="M7" s="236">
        <f>('09 Spotreba PHM'!M5*Parametre!$C$170*Parametre!$E$197/1000)+('09 Spotreba PHM'!M6*Parametre!$C$171*Parametre!$E$198/1000)+('09 Spotreba PHM'!M7*Parametre!$C$171*Parametre!$E$199/1000)+('09 Spotreba PHM'!M8*Parametre!$C$171*Parametre!$E$200/1000)+('09 Spotreba PHM'!M9*Parametre!$C$171*Parametre!$E$201/1000)+('09 Spotreba PHM'!M10*Parametre!$C$171*Parametre!$E$202/1000)</f>
        <v>2.2589633189999989</v>
      </c>
      <c r="N7" s="236">
        <f>('09 Spotreba PHM'!N5*Parametre!$C$170*Parametre!$E$197/1000)+('09 Spotreba PHM'!N6*Parametre!$C$171*Parametre!$E$198/1000)+('09 Spotreba PHM'!N7*Parametre!$C$171*Parametre!$E$199/1000)+('09 Spotreba PHM'!N8*Parametre!$C$171*Parametre!$E$200/1000)+('09 Spotreba PHM'!N9*Parametre!$C$171*Parametre!$E$201/1000)+('09 Spotreba PHM'!N10*Parametre!$C$171*Parametre!$E$202/1000)</f>
        <v>2.2589633189999989</v>
      </c>
      <c r="O7" s="236">
        <f>('09 Spotreba PHM'!O5*Parametre!$C$170*Parametre!$E$197/1000)+('09 Spotreba PHM'!O6*Parametre!$C$171*Parametre!$E$198/1000)+('09 Spotreba PHM'!O7*Parametre!$C$171*Parametre!$E$199/1000)+('09 Spotreba PHM'!O8*Parametre!$C$171*Parametre!$E$200/1000)+('09 Spotreba PHM'!O9*Parametre!$C$171*Parametre!$E$201/1000)+('09 Spotreba PHM'!O10*Parametre!$C$171*Parametre!$E$202/1000)</f>
        <v>2.2589633189999989</v>
      </c>
      <c r="P7" s="236">
        <f>('09 Spotreba PHM'!P5*Parametre!$C$170*Parametre!$E$197/1000)+('09 Spotreba PHM'!P6*Parametre!$C$171*Parametre!$E$198/1000)+('09 Spotreba PHM'!P7*Parametre!$C$171*Parametre!$E$199/1000)+('09 Spotreba PHM'!P8*Parametre!$C$171*Parametre!$E$200/1000)+('09 Spotreba PHM'!P9*Parametre!$C$171*Parametre!$E$201/1000)+('09 Spotreba PHM'!P10*Parametre!$C$171*Parametre!$E$202/1000)</f>
        <v>2.2589633189999989</v>
      </c>
      <c r="Q7" s="236">
        <f>('09 Spotreba PHM'!Q5*Parametre!$C$170*Parametre!$E$197/1000)+('09 Spotreba PHM'!Q6*Parametre!$C$171*Parametre!$E$198/1000)+('09 Spotreba PHM'!Q7*Parametre!$C$171*Parametre!$E$199/1000)+('09 Spotreba PHM'!Q8*Parametre!$C$171*Parametre!$E$200/1000)+('09 Spotreba PHM'!Q9*Parametre!$C$171*Parametre!$E$201/1000)+('09 Spotreba PHM'!Q10*Parametre!$C$171*Parametre!$E$202/1000)</f>
        <v>2.2589633189999989</v>
      </c>
      <c r="R7" s="236">
        <f>('09 Spotreba PHM'!R5*Parametre!$C$170*Parametre!$E$197/1000)+('09 Spotreba PHM'!R6*Parametre!$C$171*Parametre!$E$198/1000)+('09 Spotreba PHM'!R7*Parametre!$C$171*Parametre!$E$199/1000)+('09 Spotreba PHM'!R8*Parametre!$C$171*Parametre!$E$200/1000)+('09 Spotreba PHM'!R9*Parametre!$C$171*Parametre!$E$201/1000)+('09 Spotreba PHM'!R10*Parametre!$C$171*Parametre!$E$202/1000)</f>
        <v>2.2589633189999989</v>
      </c>
      <c r="S7" s="236">
        <f>('09 Spotreba PHM'!S5*Parametre!$C$170*Parametre!$E$197/1000)+('09 Spotreba PHM'!S6*Parametre!$C$171*Parametre!$E$198/1000)+('09 Spotreba PHM'!S7*Parametre!$C$171*Parametre!$E$199/1000)+('09 Spotreba PHM'!S8*Parametre!$C$171*Parametre!$E$200/1000)+('09 Spotreba PHM'!S9*Parametre!$C$171*Parametre!$E$201/1000)+('09 Spotreba PHM'!S10*Parametre!$C$171*Parametre!$E$202/1000)</f>
        <v>2.2589633189999989</v>
      </c>
      <c r="T7" s="236">
        <f>('09 Spotreba PHM'!T5*Parametre!$C$170*Parametre!$E$197/1000)+('09 Spotreba PHM'!T6*Parametre!$C$171*Parametre!$E$198/1000)+('09 Spotreba PHM'!T7*Parametre!$C$171*Parametre!$E$199/1000)+('09 Spotreba PHM'!T8*Parametre!$C$171*Parametre!$E$200/1000)+('09 Spotreba PHM'!T9*Parametre!$C$171*Parametre!$E$201/1000)+('09 Spotreba PHM'!T10*Parametre!$C$171*Parametre!$E$202/1000)</f>
        <v>2.2589633189999989</v>
      </c>
      <c r="U7" s="236">
        <f>('09 Spotreba PHM'!U5*Parametre!$C$170*Parametre!$E$197/1000)+('09 Spotreba PHM'!U6*Parametre!$C$171*Parametre!$E$198/1000)+('09 Spotreba PHM'!U7*Parametre!$C$171*Parametre!$E$199/1000)+('09 Spotreba PHM'!U8*Parametre!$C$171*Parametre!$E$200/1000)+('09 Spotreba PHM'!U9*Parametre!$C$171*Parametre!$E$201/1000)+('09 Spotreba PHM'!U10*Parametre!$C$171*Parametre!$E$202/1000)</f>
        <v>2.2589633189999989</v>
      </c>
      <c r="V7" s="236">
        <f>('09 Spotreba PHM'!V5*Parametre!$C$170*Parametre!$E$197/1000)+('09 Spotreba PHM'!V6*Parametre!$C$171*Parametre!$E$198/1000)+('09 Spotreba PHM'!V7*Parametre!$C$171*Parametre!$E$199/1000)+('09 Spotreba PHM'!V8*Parametre!$C$171*Parametre!$E$200/1000)+('09 Spotreba PHM'!V9*Parametre!$C$171*Parametre!$E$201/1000)+('09 Spotreba PHM'!V10*Parametre!$C$171*Parametre!$E$202/1000)</f>
        <v>2.2589633189999989</v>
      </c>
      <c r="W7" s="236">
        <f>('09 Spotreba PHM'!W5*Parametre!$C$170*Parametre!$E$197/1000)+('09 Spotreba PHM'!W6*Parametre!$C$171*Parametre!$E$198/1000)+('09 Spotreba PHM'!W7*Parametre!$C$171*Parametre!$E$199/1000)+('09 Spotreba PHM'!W8*Parametre!$C$171*Parametre!$E$200/1000)+('09 Spotreba PHM'!W9*Parametre!$C$171*Parametre!$E$201/1000)+('09 Spotreba PHM'!W10*Parametre!$C$171*Parametre!$E$202/1000)</f>
        <v>2.2589633189999989</v>
      </c>
      <c r="X7" s="236">
        <f>('09 Spotreba PHM'!X5*Parametre!$C$170*Parametre!$E$197/1000)+('09 Spotreba PHM'!X6*Parametre!$C$171*Parametre!$E$198/1000)+('09 Spotreba PHM'!X7*Parametre!$C$171*Parametre!$E$199/1000)+('09 Spotreba PHM'!X8*Parametre!$C$171*Parametre!$E$200/1000)+('09 Spotreba PHM'!X9*Parametre!$C$171*Parametre!$E$201/1000)+('09 Spotreba PHM'!X10*Parametre!$C$171*Parametre!$E$202/1000)</f>
        <v>2.2589633189999989</v>
      </c>
      <c r="Y7" s="236">
        <f>('09 Spotreba PHM'!Y5*Parametre!$C$170*Parametre!$E$197/1000)+('09 Spotreba PHM'!Y6*Parametre!$C$171*Parametre!$E$198/1000)+('09 Spotreba PHM'!Y7*Parametre!$C$171*Parametre!$E$199/1000)+('09 Spotreba PHM'!Y8*Parametre!$C$171*Parametre!$E$200/1000)+('09 Spotreba PHM'!Y9*Parametre!$C$171*Parametre!$E$201/1000)+('09 Spotreba PHM'!Y10*Parametre!$C$171*Parametre!$E$202/1000)</f>
        <v>2.2589633189999989</v>
      </c>
      <c r="Z7" s="236">
        <f>('09 Spotreba PHM'!Z5*Parametre!$C$170*Parametre!$E$197/1000)+('09 Spotreba PHM'!Z6*Parametre!$C$171*Parametre!$E$198/1000)+('09 Spotreba PHM'!Z7*Parametre!$C$171*Parametre!$E$199/1000)+('09 Spotreba PHM'!Z8*Parametre!$C$171*Parametre!$E$200/1000)+('09 Spotreba PHM'!Z9*Parametre!$C$171*Parametre!$E$201/1000)+('09 Spotreba PHM'!Z10*Parametre!$C$171*Parametre!$E$202/1000)</f>
        <v>2.2589633189999989</v>
      </c>
      <c r="AA7" s="236">
        <f>('09 Spotreba PHM'!AA5*Parametre!$C$170*Parametre!$E$197/1000)+('09 Spotreba PHM'!AA6*Parametre!$C$171*Parametre!$E$198/1000)+('09 Spotreba PHM'!AA7*Parametre!$C$171*Parametre!$E$199/1000)+('09 Spotreba PHM'!AA8*Parametre!$C$171*Parametre!$E$200/1000)+('09 Spotreba PHM'!AA9*Parametre!$C$171*Parametre!$E$201/1000)+('09 Spotreba PHM'!AA10*Parametre!$C$171*Parametre!$E$202/1000)</f>
        <v>2.2589633189999989</v>
      </c>
      <c r="AB7" s="236">
        <f>('09 Spotreba PHM'!AB5*Parametre!$C$170*Parametre!$E$197/1000)+('09 Spotreba PHM'!AB6*Parametre!$C$171*Parametre!$E$198/1000)+('09 Spotreba PHM'!AB7*Parametre!$C$171*Parametre!$E$199/1000)+('09 Spotreba PHM'!AB8*Parametre!$C$171*Parametre!$E$200/1000)+('09 Spotreba PHM'!AB9*Parametre!$C$171*Parametre!$E$201/1000)+('09 Spotreba PHM'!AB10*Parametre!$C$171*Parametre!$E$202/1000)</f>
        <v>2.2589633189999989</v>
      </c>
      <c r="AC7" s="236">
        <f>('09 Spotreba PHM'!AC5*Parametre!$C$170*Parametre!$E$197/1000)+('09 Spotreba PHM'!AC6*Parametre!$C$171*Parametre!$E$198/1000)+('09 Spotreba PHM'!AC7*Parametre!$C$171*Parametre!$E$199/1000)+('09 Spotreba PHM'!AC8*Parametre!$C$171*Parametre!$E$200/1000)+('09 Spotreba PHM'!AC9*Parametre!$C$171*Parametre!$E$201/1000)+('09 Spotreba PHM'!AC10*Parametre!$C$171*Parametre!$E$202/1000)</f>
        <v>2.2589633189999989</v>
      </c>
      <c r="AD7" s="236">
        <f>('09 Spotreba PHM'!AD5*Parametre!$C$170*Parametre!$E$197/1000)+('09 Spotreba PHM'!AD6*Parametre!$C$171*Parametre!$E$198/1000)+('09 Spotreba PHM'!AD7*Parametre!$C$171*Parametre!$E$199/1000)+('09 Spotreba PHM'!AD8*Parametre!$C$171*Parametre!$E$200/1000)+('09 Spotreba PHM'!AD9*Parametre!$C$171*Parametre!$E$201/1000)+('09 Spotreba PHM'!AD10*Parametre!$C$171*Parametre!$E$202/1000)</f>
        <v>2.2589633189999989</v>
      </c>
      <c r="AE7" s="236">
        <f>('09 Spotreba PHM'!AE5*Parametre!$C$170*Parametre!$E$197/1000)+('09 Spotreba PHM'!AE6*Parametre!$C$171*Parametre!$E$198/1000)+('09 Spotreba PHM'!AE7*Parametre!$C$171*Parametre!$E$199/1000)+('09 Spotreba PHM'!AE8*Parametre!$C$171*Parametre!$E$200/1000)+('09 Spotreba PHM'!AE9*Parametre!$C$171*Parametre!$E$201/1000)+('09 Spotreba PHM'!AE10*Parametre!$C$171*Parametre!$E$202/1000)</f>
        <v>2.2589633189999989</v>
      </c>
      <c r="AF7" s="236">
        <f>('09 Spotreba PHM'!AF5*Parametre!$C$170*Parametre!$E$197/1000)+('09 Spotreba PHM'!AF6*Parametre!$C$171*Parametre!$E$198/1000)+('09 Spotreba PHM'!AF7*Parametre!$C$171*Parametre!$E$199/1000)+('09 Spotreba PHM'!AF8*Parametre!$C$171*Parametre!$E$200/1000)+('09 Spotreba PHM'!AF9*Parametre!$C$171*Parametre!$E$201/1000)+('09 Spotreba PHM'!AF10*Parametre!$C$171*Parametre!$E$202/1000)</f>
        <v>2.2589633189999989</v>
      </c>
      <c r="AG7" s="236">
        <f>('09 Spotreba PHM'!AG5*Parametre!$C$170*Parametre!$E$197/1000)+('09 Spotreba PHM'!AG6*Parametre!$C$171*Parametre!$E$198/1000)+('09 Spotreba PHM'!AG7*Parametre!$C$171*Parametre!$E$199/1000)+('09 Spotreba PHM'!AG8*Parametre!$C$171*Parametre!$E$200/1000)+('09 Spotreba PHM'!AG9*Parametre!$C$171*Parametre!$E$201/1000)+('09 Spotreba PHM'!AG10*Parametre!$C$171*Parametre!$E$202/1000)</f>
        <v>2.2589633189999989</v>
      </c>
    </row>
    <row r="8" spans="2:33" x14ac:dyDescent="0.2">
      <c r="B8" s="49" t="s">
        <v>9</v>
      </c>
      <c r="C8" s="237">
        <f>SUM(D8:AG8)</f>
        <v>1216320.1753292696</v>
      </c>
      <c r="D8" s="237">
        <f t="shared" ref="D8:AG8" si="2">SUM(D5:D7)</f>
        <v>40544.00584430898</v>
      </c>
      <c r="E8" s="237">
        <f t="shared" si="2"/>
        <v>40544.00584430898</v>
      </c>
      <c r="F8" s="237">
        <f t="shared" si="2"/>
        <v>40544.00584430898</v>
      </c>
      <c r="G8" s="237">
        <f t="shared" si="2"/>
        <v>40544.00584430898</v>
      </c>
      <c r="H8" s="237">
        <f t="shared" si="2"/>
        <v>40544.00584430898</v>
      </c>
      <c r="I8" s="237">
        <f t="shared" si="2"/>
        <v>40544.00584430898</v>
      </c>
      <c r="J8" s="237">
        <f t="shared" si="2"/>
        <v>40544.00584430898</v>
      </c>
      <c r="K8" s="237">
        <f t="shared" si="2"/>
        <v>40544.00584430898</v>
      </c>
      <c r="L8" s="237">
        <f t="shared" si="2"/>
        <v>40544.00584430898</v>
      </c>
      <c r="M8" s="237">
        <f t="shared" si="2"/>
        <v>40544.00584430898</v>
      </c>
      <c r="N8" s="237">
        <f t="shared" si="2"/>
        <v>40544.00584430898</v>
      </c>
      <c r="O8" s="237">
        <f t="shared" si="2"/>
        <v>40544.00584430898</v>
      </c>
      <c r="P8" s="237">
        <f t="shared" si="2"/>
        <v>40544.00584430898</v>
      </c>
      <c r="Q8" s="237">
        <f t="shared" si="2"/>
        <v>40544.00584430898</v>
      </c>
      <c r="R8" s="237">
        <f t="shared" si="2"/>
        <v>40544.00584430898</v>
      </c>
      <c r="S8" s="237">
        <f t="shared" si="2"/>
        <v>40544.00584430898</v>
      </c>
      <c r="T8" s="237">
        <f t="shared" si="2"/>
        <v>40544.00584430898</v>
      </c>
      <c r="U8" s="237">
        <f t="shared" si="2"/>
        <v>40544.00584430898</v>
      </c>
      <c r="V8" s="237">
        <f t="shared" si="2"/>
        <v>40544.00584430898</v>
      </c>
      <c r="W8" s="237">
        <f t="shared" si="2"/>
        <v>40544.00584430898</v>
      </c>
      <c r="X8" s="237">
        <f t="shared" si="2"/>
        <v>40544.00584430898</v>
      </c>
      <c r="Y8" s="237">
        <f t="shared" si="2"/>
        <v>40544.00584430898</v>
      </c>
      <c r="Z8" s="237">
        <f t="shared" si="2"/>
        <v>40544.00584430898</v>
      </c>
      <c r="AA8" s="237">
        <f t="shared" si="2"/>
        <v>40544.00584430898</v>
      </c>
      <c r="AB8" s="237">
        <f t="shared" si="2"/>
        <v>40544.00584430898</v>
      </c>
      <c r="AC8" s="237">
        <f t="shared" si="2"/>
        <v>40544.00584430898</v>
      </c>
      <c r="AD8" s="237">
        <f t="shared" si="2"/>
        <v>40544.00584430898</v>
      </c>
      <c r="AE8" s="237">
        <f t="shared" si="2"/>
        <v>40544.00584430898</v>
      </c>
      <c r="AF8" s="237">
        <f t="shared" si="2"/>
        <v>40544.00584430898</v>
      </c>
      <c r="AG8" s="237">
        <f t="shared" si="2"/>
        <v>40544.00584430898</v>
      </c>
    </row>
    <row r="11" spans="2:33" x14ac:dyDescent="0.2">
      <c r="B11" s="48"/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411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3">E4</f>
        <v>2023</v>
      </c>
      <c r="F13" s="53">
        <f t="shared" si="3"/>
        <v>2024</v>
      </c>
      <c r="G13" s="53">
        <f t="shared" si="3"/>
        <v>2025</v>
      </c>
      <c r="H13" s="53">
        <f t="shared" si="3"/>
        <v>2026</v>
      </c>
      <c r="I13" s="53">
        <f t="shared" si="3"/>
        <v>2027</v>
      </c>
      <c r="J13" s="53">
        <f t="shared" si="3"/>
        <v>2028</v>
      </c>
      <c r="K13" s="53">
        <f t="shared" si="3"/>
        <v>2029</v>
      </c>
      <c r="L13" s="53">
        <f t="shared" si="3"/>
        <v>2030</v>
      </c>
      <c r="M13" s="53">
        <f t="shared" si="3"/>
        <v>2031</v>
      </c>
      <c r="N13" s="53">
        <f t="shared" si="3"/>
        <v>2032</v>
      </c>
      <c r="O13" s="53">
        <f t="shared" si="3"/>
        <v>2033</v>
      </c>
      <c r="P13" s="53">
        <f t="shared" si="3"/>
        <v>2034</v>
      </c>
      <c r="Q13" s="53">
        <f t="shared" si="3"/>
        <v>2035</v>
      </c>
      <c r="R13" s="53">
        <f t="shared" si="3"/>
        <v>2036</v>
      </c>
      <c r="S13" s="53">
        <f t="shared" si="3"/>
        <v>2037</v>
      </c>
      <c r="T13" s="53">
        <f t="shared" si="3"/>
        <v>2038</v>
      </c>
      <c r="U13" s="53">
        <f t="shared" si="3"/>
        <v>2039</v>
      </c>
      <c r="V13" s="53">
        <f t="shared" si="3"/>
        <v>2040</v>
      </c>
      <c r="W13" s="53">
        <f t="shared" si="3"/>
        <v>2041</v>
      </c>
      <c r="X13" s="53">
        <f t="shared" si="3"/>
        <v>2042</v>
      </c>
      <c r="Y13" s="53">
        <f t="shared" si="3"/>
        <v>2043</v>
      </c>
      <c r="Z13" s="53">
        <f t="shared" si="3"/>
        <v>2044</v>
      </c>
      <c r="AA13" s="53">
        <f t="shared" si="3"/>
        <v>2045</v>
      </c>
      <c r="AB13" s="53">
        <f t="shared" si="3"/>
        <v>2046</v>
      </c>
      <c r="AC13" s="53">
        <f t="shared" si="3"/>
        <v>2047</v>
      </c>
      <c r="AD13" s="53">
        <f t="shared" si="3"/>
        <v>2048</v>
      </c>
      <c r="AE13" s="53">
        <f t="shared" si="3"/>
        <v>2049</v>
      </c>
      <c r="AF13" s="53">
        <f t="shared" si="3"/>
        <v>2050</v>
      </c>
      <c r="AG13" s="53">
        <f t="shared" si="3"/>
        <v>2051</v>
      </c>
    </row>
    <row r="14" spans="2:33" x14ac:dyDescent="0.2">
      <c r="B14" s="48" t="s">
        <v>408</v>
      </c>
      <c r="C14" s="55">
        <f>SUM(D14:AG14)</f>
        <v>0</v>
      </c>
      <c r="D14" s="236">
        <f>('09 Spotreba PHM'!D16*Parametre!$C$170*Parametre!$C$197/1000)+('09 Spotreba PHM'!D17*Parametre!$C$171*Parametre!$C$198/1000)+('09 Spotreba PHM'!D18*Parametre!$C$171*Parametre!$C$199/1000)+('09 Spotreba PHM'!D19*Parametre!$C$171*Parametre!$C$200/1000)+('09 Spotreba PHM'!D20*Parametre!$C$171*Parametre!$C$201/1000)+('09 Spotreba PHM'!D21*Parametre!$C$171*Parametre!$C$202/1000)</f>
        <v>0</v>
      </c>
      <c r="E14" s="236">
        <f>('09 Spotreba PHM'!E16*Parametre!$C$170*Parametre!$C$197/1000)+('09 Spotreba PHM'!E17*Parametre!$C$171*Parametre!$C$198/1000)+('09 Spotreba PHM'!E18*Parametre!$C$171*Parametre!$C$199/1000)+('09 Spotreba PHM'!E19*Parametre!$C$171*Parametre!$C$200/1000)+('09 Spotreba PHM'!E20*Parametre!$C$171*Parametre!$C$201/1000)+('09 Spotreba PHM'!E21*Parametre!$C$171*Parametre!$C$202/1000)</f>
        <v>0</v>
      </c>
      <c r="F14" s="236">
        <f>('09 Spotreba PHM'!F16*Parametre!$C$170*Parametre!$C$197/1000)+('09 Spotreba PHM'!F17*Parametre!$C$171*Parametre!$C$198/1000)+('09 Spotreba PHM'!F18*Parametre!$C$171*Parametre!$C$199/1000)+('09 Spotreba PHM'!F19*Parametre!$C$171*Parametre!$C$200/1000)+('09 Spotreba PHM'!F20*Parametre!$C$171*Parametre!$C$201/1000)+('09 Spotreba PHM'!F21*Parametre!$C$171*Parametre!$C$202/1000)</f>
        <v>0</v>
      </c>
      <c r="G14" s="236">
        <f>('09 Spotreba PHM'!G16*Parametre!$C$170*Parametre!$C$197/1000)+('09 Spotreba PHM'!G17*Parametre!$C$171*Parametre!$C$198/1000)+('09 Spotreba PHM'!G18*Parametre!$C$171*Parametre!$C$199/1000)+('09 Spotreba PHM'!G19*Parametre!$C$171*Parametre!$C$200/1000)+('09 Spotreba PHM'!G20*Parametre!$C$171*Parametre!$C$201/1000)+('09 Spotreba PHM'!G21*Parametre!$C$171*Parametre!$C$202/1000)</f>
        <v>0</v>
      </c>
      <c r="H14" s="236">
        <f>('09 Spotreba PHM'!H16*Parametre!$C$170*Parametre!$C$197/1000)+('09 Spotreba PHM'!H17*Parametre!$C$171*Parametre!$C$198/1000)+('09 Spotreba PHM'!H18*Parametre!$C$171*Parametre!$C$199/1000)+('09 Spotreba PHM'!H19*Parametre!$C$171*Parametre!$C$200/1000)+('09 Spotreba PHM'!H20*Parametre!$C$171*Parametre!$C$201/1000)+('09 Spotreba PHM'!H21*Parametre!$C$171*Parametre!$C$202/1000)</f>
        <v>0</v>
      </c>
      <c r="I14" s="236">
        <f>('09 Spotreba PHM'!I16*Parametre!$C$170*Parametre!$C$197/1000)+('09 Spotreba PHM'!I17*Parametre!$C$171*Parametre!$C$198/1000)+('09 Spotreba PHM'!I18*Parametre!$C$171*Parametre!$C$199/1000)+('09 Spotreba PHM'!I19*Parametre!$C$171*Parametre!$C$200/1000)+('09 Spotreba PHM'!I20*Parametre!$C$171*Parametre!$C$201/1000)+('09 Spotreba PHM'!I21*Parametre!$C$171*Parametre!$C$202/1000)</f>
        <v>0</v>
      </c>
      <c r="J14" s="236">
        <f>('09 Spotreba PHM'!J16*Parametre!$C$170*Parametre!$C$197/1000)+('09 Spotreba PHM'!J17*Parametre!$C$171*Parametre!$C$198/1000)+('09 Spotreba PHM'!J18*Parametre!$C$171*Parametre!$C$199/1000)+('09 Spotreba PHM'!J19*Parametre!$C$171*Parametre!$C$200/1000)+('09 Spotreba PHM'!J20*Parametre!$C$171*Parametre!$C$201/1000)+('09 Spotreba PHM'!J21*Parametre!$C$171*Parametre!$C$202/1000)</f>
        <v>0</v>
      </c>
      <c r="K14" s="236">
        <f>('09 Spotreba PHM'!K16*Parametre!$C$170*Parametre!$C$197/1000)+('09 Spotreba PHM'!K17*Parametre!$C$171*Parametre!$C$198/1000)+('09 Spotreba PHM'!K18*Parametre!$C$171*Parametre!$C$199/1000)+('09 Spotreba PHM'!K19*Parametre!$C$171*Parametre!$C$200/1000)+('09 Spotreba PHM'!K20*Parametre!$C$171*Parametre!$C$201/1000)+('09 Spotreba PHM'!K21*Parametre!$C$171*Parametre!$C$202/1000)</f>
        <v>0</v>
      </c>
      <c r="L14" s="236">
        <f>('09 Spotreba PHM'!L16*Parametre!$C$170*Parametre!$C$197/1000)+('09 Spotreba PHM'!L17*Parametre!$C$171*Parametre!$C$198/1000)+('09 Spotreba PHM'!L18*Parametre!$C$171*Parametre!$C$199/1000)+('09 Spotreba PHM'!L19*Parametre!$C$171*Parametre!$C$200/1000)+('09 Spotreba PHM'!L20*Parametre!$C$171*Parametre!$C$201/1000)+('09 Spotreba PHM'!L21*Parametre!$C$171*Parametre!$C$202/1000)</f>
        <v>0</v>
      </c>
      <c r="M14" s="236">
        <f>('09 Spotreba PHM'!M16*Parametre!$C$170*Parametre!$C$197/1000)+('09 Spotreba PHM'!M17*Parametre!$C$171*Parametre!$C$198/1000)+('09 Spotreba PHM'!M18*Parametre!$C$171*Parametre!$C$199/1000)+('09 Spotreba PHM'!M19*Parametre!$C$171*Parametre!$C$200/1000)+('09 Spotreba PHM'!M20*Parametre!$C$171*Parametre!$C$201/1000)+('09 Spotreba PHM'!M21*Parametre!$C$171*Parametre!$C$202/1000)</f>
        <v>0</v>
      </c>
      <c r="N14" s="236">
        <f>('09 Spotreba PHM'!N16*Parametre!$C$170*Parametre!$C$197/1000)+('09 Spotreba PHM'!N17*Parametre!$C$171*Parametre!$C$198/1000)+('09 Spotreba PHM'!N18*Parametre!$C$171*Parametre!$C$199/1000)+('09 Spotreba PHM'!N19*Parametre!$C$171*Parametre!$C$200/1000)+('09 Spotreba PHM'!N20*Parametre!$C$171*Parametre!$C$201/1000)+('09 Spotreba PHM'!N21*Parametre!$C$171*Parametre!$C$202/1000)</f>
        <v>0</v>
      </c>
      <c r="O14" s="236">
        <f>('09 Spotreba PHM'!O16*Parametre!$C$170*Parametre!$C$197/1000)+('09 Spotreba PHM'!O17*Parametre!$C$171*Parametre!$C$198/1000)+('09 Spotreba PHM'!O18*Parametre!$C$171*Parametre!$C$199/1000)+('09 Spotreba PHM'!O19*Parametre!$C$171*Parametre!$C$200/1000)+('09 Spotreba PHM'!O20*Parametre!$C$171*Parametre!$C$201/1000)+('09 Spotreba PHM'!O21*Parametre!$C$171*Parametre!$C$202/1000)</f>
        <v>0</v>
      </c>
      <c r="P14" s="236">
        <f>('09 Spotreba PHM'!P16*Parametre!$C$170*Parametre!$C$197/1000)+('09 Spotreba PHM'!P17*Parametre!$C$171*Parametre!$C$198/1000)+('09 Spotreba PHM'!P18*Parametre!$C$171*Parametre!$C$199/1000)+('09 Spotreba PHM'!P19*Parametre!$C$171*Parametre!$C$200/1000)+('09 Spotreba PHM'!P20*Parametre!$C$171*Parametre!$C$201/1000)+('09 Spotreba PHM'!P21*Parametre!$C$171*Parametre!$C$202/1000)</f>
        <v>0</v>
      </c>
      <c r="Q14" s="236">
        <f>('09 Spotreba PHM'!Q16*Parametre!$C$170*Parametre!$C$197/1000)+('09 Spotreba PHM'!Q17*Parametre!$C$171*Parametre!$C$198/1000)+('09 Spotreba PHM'!Q18*Parametre!$C$171*Parametre!$C$199/1000)+('09 Spotreba PHM'!Q19*Parametre!$C$171*Parametre!$C$200/1000)+('09 Spotreba PHM'!Q20*Parametre!$C$171*Parametre!$C$201/1000)+('09 Spotreba PHM'!Q21*Parametre!$C$171*Parametre!$C$202/1000)</f>
        <v>0</v>
      </c>
      <c r="R14" s="236">
        <f>('09 Spotreba PHM'!R16*Parametre!$C$170*Parametre!$C$197/1000)+('09 Spotreba PHM'!R17*Parametre!$C$171*Parametre!$C$198/1000)+('09 Spotreba PHM'!R18*Parametre!$C$171*Parametre!$C$199/1000)+('09 Spotreba PHM'!R19*Parametre!$C$171*Parametre!$C$200/1000)+('09 Spotreba PHM'!R20*Parametre!$C$171*Parametre!$C$201/1000)+('09 Spotreba PHM'!R21*Parametre!$C$171*Parametre!$C$202/1000)</f>
        <v>0</v>
      </c>
      <c r="S14" s="236">
        <f>('09 Spotreba PHM'!S16*Parametre!$C$170*Parametre!$C$197/1000)+('09 Spotreba PHM'!S17*Parametre!$C$171*Parametre!$C$198/1000)+('09 Spotreba PHM'!S18*Parametre!$C$171*Parametre!$C$199/1000)+('09 Spotreba PHM'!S19*Parametre!$C$171*Parametre!$C$200/1000)+('09 Spotreba PHM'!S20*Parametre!$C$171*Parametre!$C$201/1000)+('09 Spotreba PHM'!S21*Parametre!$C$171*Parametre!$C$202/1000)</f>
        <v>0</v>
      </c>
      <c r="T14" s="236">
        <f>('09 Spotreba PHM'!T16*Parametre!$C$170*Parametre!$C$197/1000)+('09 Spotreba PHM'!T17*Parametre!$C$171*Parametre!$C$198/1000)+('09 Spotreba PHM'!T18*Parametre!$C$171*Parametre!$C$199/1000)+('09 Spotreba PHM'!T19*Parametre!$C$171*Parametre!$C$200/1000)+('09 Spotreba PHM'!T20*Parametre!$C$171*Parametre!$C$201/1000)+('09 Spotreba PHM'!T21*Parametre!$C$171*Parametre!$C$202/1000)</f>
        <v>0</v>
      </c>
      <c r="U14" s="236">
        <f>('09 Spotreba PHM'!U16*Parametre!$C$170*Parametre!$C$197/1000)+('09 Spotreba PHM'!U17*Parametre!$C$171*Parametre!$C$198/1000)+('09 Spotreba PHM'!U18*Parametre!$C$171*Parametre!$C$199/1000)+('09 Spotreba PHM'!U19*Parametre!$C$171*Parametre!$C$200/1000)+('09 Spotreba PHM'!U20*Parametre!$C$171*Parametre!$C$201/1000)+('09 Spotreba PHM'!U21*Parametre!$C$171*Parametre!$C$202/1000)</f>
        <v>0</v>
      </c>
      <c r="V14" s="236">
        <f>('09 Spotreba PHM'!V16*Parametre!$C$170*Parametre!$C$197/1000)+('09 Spotreba PHM'!V17*Parametre!$C$171*Parametre!$C$198/1000)+('09 Spotreba PHM'!V18*Parametre!$C$171*Parametre!$C$199/1000)+('09 Spotreba PHM'!V19*Parametre!$C$171*Parametre!$C$200/1000)+('09 Spotreba PHM'!V20*Parametre!$C$171*Parametre!$C$201/1000)+('09 Spotreba PHM'!V21*Parametre!$C$171*Parametre!$C$202/1000)</f>
        <v>0</v>
      </c>
      <c r="W14" s="236">
        <f>('09 Spotreba PHM'!W16*Parametre!$C$170*Parametre!$C$197/1000)+('09 Spotreba PHM'!W17*Parametre!$C$171*Parametre!$C$198/1000)+('09 Spotreba PHM'!W18*Parametre!$C$171*Parametre!$C$199/1000)+('09 Spotreba PHM'!W19*Parametre!$C$171*Parametre!$C$200/1000)+('09 Spotreba PHM'!W20*Parametre!$C$171*Parametre!$C$201/1000)+('09 Spotreba PHM'!W21*Parametre!$C$171*Parametre!$C$202/1000)</f>
        <v>0</v>
      </c>
      <c r="X14" s="236">
        <f>('09 Spotreba PHM'!X16*Parametre!$C$170*Parametre!$C$197/1000)+('09 Spotreba PHM'!X17*Parametre!$C$171*Parametre!$C$198/1000)+('09 Spotreba PHM'!X18*Parametre!$C$171*Parametre!$C$199/1000)+('09 Spotreba PHM'!X19*Parametre!$C$171*Parametre!$C$200/1000)+('09 Spotreba PHM'!X20*Parametre!$C$171*Parametre!$C$201/1000)+('09 Spotreba PHM'!X21*Parametre!$C$171*Parametre!$C$202/1000)</f>
        <v>0</v>
      </c>
      <c r="Y14" s="236">
        <f>('09 Spotreba PHM'!Y16*Parametre!$C$170*Parametre!$C$197/1000)+('09 Spotreba PHM'!Y17*Parametre!$C$171*Parametre!$C$198/1000)+('09 Spotreba PHM'!Y18*Parametre!$C$171*Parametre!$C$199/1000)+('09 Spotreba PHM'!Y19*Parametre!$C$171*Parametre!$C$200/1000)+('09 Spotreba PHM'!Y20*Parametre!$C$171*Parametre!$C$201/1000)+('09 Spotreba PHM'!Y21*Parametre!$C$171*Parametre!$C$202/1000)</f>
        <v>0</v>
      </c>
      <c r="Z14" s="236">
        <f>('09 Spotreba PHM'!Z16*Parametre!$C$170*Parametre!$C$197/1000)+('09 Spotreba PHM'!Z17*Parametre!$C$171*Parametre!$C$198/1000)+('09 Spotreba PHM'!Z18*Parametre!$C$171*Parametre!$C$199/1000)+('09 Spotreba PHM'!Z19*Parametre!$C$171*Parametre!$C$200/1000)+('09 Spotreba PHM'!Z20*Parametre!$C$171*Parametre!$C$201/1000)+('09 Spotreba PHM'!Z21*Parametre!$C$171*Parametre!$C$202/1000)</f>
        <v>0</v>
      </c>
      <c r="AA14" s="236">
        <f>('09 Spotreba PHM'!AA16*Parametre!$C$170*Parametre!$C$197/1000)+('09 Spotreba PHM'!AA17*Parametre!$C$171*Parametre!$C$198/1000)+('09 Spotreba PHM'!AA18*Parametre!$C$171*Parametre!$C$199/1000)+('09 Spotreba PHM'!AA19*Parametre!$C$171*Parametre!$C$200/1000)+('09 Spotreba PHM'!AA20*Parametre!$C$171*Parametre!$C$201/1000)+('09 Spotreba PHM'!AA21*Parametre!$C$171*Parametre!$C$202/1000)</f>
        <v>0</v>
      </c>
      <c r="AB14" s="236">
        <f>('09 Spotreba PHM'!AB16*Parametre!$C$170*Parametre!$C$197/1000)+('09 Spotreba PHM'!AB17*Parametre!$C$171*Parametre!$C$198/1000)+('09 Spotreba PHM'!AB18*Parametre!$C$171*Parametre!$C$199/1000)+('09 Spotreba PHM'!AB19*Parametre!$C$171*Parametre!$C$200/1000)+('09 Spotreba PHM'!AB20*Parametre!$C$171*Parametre!$C$201/1000)+('09 Spotreba PHM'!AB21*Parametre!$C$171*Parametre!$C$202/1000)</f>
        <v>0</v>
      </c>
      <c r="AC14" s="236">
        <f>('09 Spotreba PHM'!AC16*Parametre!$C$170*Parametre!$C$197/1000)+('09 Spotreba PHM'!AC17*Parametre!$C$171*Parametre!$C$198/1000)+('09 Spotreba PHM'!AC18*Parametre!$C$171*Parametre!$C$199/1000)+('09 Spotreba PHM'!AC19*Parametre!$C$171*Parametre!$C$200/1000)+('09 Spotreba PHM'!AC20*Parametre!$C$171*Parametre!$C$201/1000)+('09 Spotreba PHM'!AC21*Parametre!$C$171*Parametre!$C$202/1000)</f>
        <v>0</v>
      </c>
      <c r="AD14" s="236">
        <f>('09 Spotreba PHM'!AD16*Parametre!$C$170*Parametre!$C$197/1000)+('09 Spotreba PHM'!AD17*Parametre!$C$171*Parametre!$C$198/1000)+('09 Spotreba PHM'!AD18*Parametre!$C$171*Parametre!$C$199/1000)+('09 Spotreba PHM'!AD19*Parametre!$C$171*Parametre!$C$200/1000)+('09 Spotreba PHM'!AD20*Parametre!$C$171*Parametre!$C$201/1000)+('09 Spotreba PHM'!AD21*Parametre!$C$171*Parametre!$C$202/1000)</f>
        <v>0</v>
      </c>
      <c r="AE14" s="236">
        <f>('09 Spotreba PHM'!AE16*Parametre!$C$170*Parametre!$C$197/1000)+('09 Spotreba PHM'!AE17*Parametre!$C$171*Parametre!$C$198/1000)+('09 Spotreba PHM'!AE18*Parametre!$C$171*Parametre!$C$199/1000)+('09 Spotreba PHM'!AE19*Parametre!$C$171*Parametre!$C$200/1000)+('09 Spotreba PHM'!AE20*Parametre!$C$171*Parametre!$C$201/1000)+('09 Spotreba PHM'!AE21*Parametre!$C$171*Parametre!$C$202/1000)</f>
        <v>0</v>
      </c>
      <c r="AF14" s="236">
        <f>('09 Spotreba PHM'!AF16*Parametre!$C$170*Parametre!$C$197/1000)+('09 Spotreba PHM'!AF17*Parametre!$C$171*Parametre!$C$198/1000)+('09 Spotreba PHM'!AF18*Parametre!$C$171*Parametre!$C$199/1000)+('09 Spotreba PHM'!AF19*Parametre!$C$171*Parametre!$C$200/1000)+('09 Spotreba PHM'!AF20*Parametre!$C$171*Parametre!$C$201/1000)+('09 Spotreba PHM'!AF21*Parametre!$C$171*Parametre!$C$202/1000)</f>
        <v>0</v>
      </c>
      <c r="AG14" s="236">
        <f>('09 Spotreba PHM'!AG16*Parametre!$C$170*Parametre!$C$197/1000)+('09 Spotreba PHM'!AG17*Parametre!$C$171*Parametre!$C$198/1000)+('09 Spotreba PHM'!AG18*Parametre!$C$171*Parametre!$C$199/1000)+('09 Spotreba PHM'!AG19*Parametre!$C$171*Parametre!$C$200/1000)+('09 Spotreba PHM'!AG20*Parametre!$C$171*Parametre!$C$201/1000)+('09 Spotreba PHM'!AG21*Parametre!$C$171*Parametre!$C$202/1000)</f>
        <v>0</v>
      </c>
    </row>
    <row r="15" spans="2:33" x14ac:dyDescent="0.2">
      <c r="B15" s="48" t="s">
        <v>409</v>
      </c>
      <c r="C15" s="55">
        <f t="shared" ref="C15:C16" si="4">SUM(D15:AG15)</f>
        <v>0</v>
      </c>
      <c r="D15" s="236">
        <f>('09 Spotreba PHM'!D16*Parametre!$C$170*Parametre!$D$197/1000)+('09 Spotreba PHM'!D17*Parametre!$C$171*Parametre!$D$198/1000)+('09 Spotreba PHM'!D18*Parametre!$C$171*Parametre!$D$199/1000)+('09 Spotreba PHM'!D19*Parametre!$C$171*Parametre!$D$200/1000)+('09 Spotreba PHM'!D20*Parametre!$C$171*Parametre!$D$201/1000)+('09 Spotreba PHM'!D21*Parametre!$C$171*Parametre!$D$202/1000)</f>
        <v>0</v>
      </c>
      <c r="E15" s="236">
        <f>('09 Spotreba PHM'!E16*Parametre!$C$170*Parametre!$D$197/1000)+('09 Spotreba PHM'!E17*Parametre!$C$171*Parametre!$D$198/1000)+('09 Spotreba PHM'!E18*Parametre!$C$171*Parametre!$D$199/1000)+('09 Spotreba PHM'!E19*Parametre!$C$171*Parametre!$D$200/1000)+('09 Spotreba PHM'!E20*Parametre!$C$171*Parametre!$D$201/1000)+('09 Spotreba PHM'!E21*Parametre!$C$171*Parametre!$D$202/1000)</f>
        <v>0</v>
      </c>
      <c r="F15" s="236">
        <f>('09 Spotreba PHM'!F16*Parametre!$C$170*Parametre!$D$197/1000)+('09 Spotreba PHM'!F17*Parametre!$C$171*Parametre!$D$198/1000)+('09 Spotreba PHM'!F18*Parametre!$C$171*Parametre!$D$199/1000)+('09 Spotreba PHM'!F19*Parametre!$C$171*Parametre!$D$200/1000)+('09 Spotreba PHM'!F20*Parametre!$C$171*Parametre!$D$201/1000)+('09 Spotreba PHM'!F21*Parametre!$C$171*Parametre!$D$202/1000)</f>
        <v>0</v>
      </c>
      <c r="G15" s="236">
        <f>('09 Spotreba PHM'!G16*Parametre!$C$170*Parametre!$D$197/1000)+('09 Spotreba PHM'!G17*Parametre!$C$171*Parametre!$D$198/1000)+('09 Spotreba PHM'!G18*Parametre!$C$171*Parametre!$D$199/1000)+('09 Spotreba PHM'!G19*Parametre!$C$171*Parametre!$D$200/1000)+('09 Spotreba PHM'!G20*Parametre!$C$171*Parametre!$D$201/1000)+('09 Spotreba PHM'!G21*Parametre!$C$171*Parametre!$D$202/1000)</f>
        <v>0</v>
      </c>
      <c r="H15" s="236">
        <f>('09 Spotreba PHM'!H16*Parametre!$C$170*Parametre!$D$197/1000)+('09 Spotreba PHM'!H17*Parametre!$C$171*Parametre!$D$198/1000)+('09 Spotreba PHM'!H18*Parametre!$C$171*Parametre!$D$199/1000)+('09 Spotreba PHM'!H19*Parametre!$C$171*Parametre!$D$200/1000)+('09 Spotreba PHM'!H20*Parametre!$C$171*Parametre!$D$201/1000)+('09 Spotreba PHM'!H21*Parametre!$C$171*Parametre!$D$202/1000)</f>
        <v>0</v>
      </c>
      <c r="I15" s="236">
        <f>('09 Spotreba PHM'!I16*Parametre!$C$170*Parametre!$D$197/1000)+('09 Spotreba PHM'!I17*Parametre!$C$171*Parametre!$D$198/1000)+('09 Spotreba PHM'!I18*Parametre!$C$171*Parametre!$D$199/1000)+('09 Spotreba PHM'!I19*Parametre!$C$171*Parametre!$D$200/1000)+('09 Spotreba PHM'!I20*Parametre!$C$171*Parametre!$D$201/1000)+('09 Spotreba PHM'!I21*Parametre!$C$171*Parametre!$D$202/1000)</f>
        <v>0</v>
      </c>
      <c r="J15" s="236">
        <f>('09 Spotreba PHM'!J16*Parametre!$C$170*Parametre!$D$197/1000)+('09 Spotreba PHM'!J17*Parametre!$C$171*Parametre!$D$198/1000)+('09 Spotreba PHM'!J18*Parametre!$C$171*Parametre!$D$199/1000)+('09 Spotreba PHM'!J19*Parametre!$C$171*Parametre!$D$200/1000)+('09 Spotreba PHM'!J20*Parametre!$C$171*Parametre!$D$201/1000)+('09 Spotreba PHM'!J21*Parametre!$C$171*Parametre!$D$202/1000)</f>
        <v>0</v>
      </c>
      <c r="K15" s="236">
        <f>('09 Spotreba PHM'!K16*Parametre!$C$170*Parametre!$D$197/1000)+('09 Spotreba PHM'!K17*Parametre!$C$171*Parametre!$D$198/1000)+('09 Spotreba PHM'!K18*Parametre!$C$171*Parametre!$D$199/1000)+('09 Spotreba PHM'!K19*Parametre!$C$171*Parametre!$D$200/1000)+('09 Spotreba PHM'!K20*Parametre!$C$171*Parametre!$D$201/1000)+('09 Spotreba PHM'!K21*Parametre!$C$171*Parametre!$D$202/1000)</f>
        <v>0</v>
      </c>
      <c r="L15" s="236">
        <f>('09 Spotreba PHM'!L16*Parametre!$C$170*Parametre!$D$197/1000)+('09 Spotreba PHM'!L17*Parametre!$C$171*Parametre!$D$198/1000)+('09 Spotreba PHM'!L18*Parametre!$C$171*Parametre!$D$199/1000)+('09 Spotreba PHM'!L19*Parametre!$C$171*Parametre!$D$200/1000)+('09 Spotreba PHM'!L20*Parametre!$C$171*Parametre!$D$201/1000)+('09 Spotreba PHM'!L21*Parametre!$C$171*Parametre!$D$202/1000)</f>
        <v>0</v>
      </c>
      <c r="M15" s="236">
        <f>('09 Spotreba PHM'!M16*Parametre!$C$170*Parametre!$D$197/1000)+('09 Spotreba PHM'!M17*Parametre!$C$171*Parametre!$D$198/1000)+('09 Spotreba PHM'!M18*Parametre!$C$171*Parametre!$D$199/1000)+('09 Spotreba PHM'!M19*Parametre!$C$171*Parametre!$D$200/1000)+('09 Spotreba PHM'!M20*Parametre!$C$171*Parametre!$D$201/1000)+('09 Spotreba PHM'!M21*Parametre!$C$171*Parametre!$D$202/1000)</f>
        <v>0</v>
      </c>
      <c r="N15" s="236">
        <f>('09 Spotreba PHM'!N16*Parametre!$C$170*Parametre!$D$197/1000)+('09 Spotreba PHM'!N17*Parametre!$C$171*Parametre!$D$198/1000)+('09 Spotreba PHM'!N18*Parametre!$C$171*Parametre!$D$199/1000)+('09 Spotreba PHM'!N19*Parametre!$C$171*Parametre!$D$200/1000)+('09 Spotreba PHM'!N20*Parametre!$C$171*Parametre!$D$201/1000)+('09 Spotreba PHM'!N21*Parametre!$C$171*Parametre!$D$202/1000)</f>
        <v>0</v>
      </c>
      <c r="O15" s="236">
        <f>('09 Spotreba PHM'!O16*Parametre!$C$170*Parametre!$D$197/1000)+('09 Spotreba PHM'!O17*Parametre!$C$171*Parametre!$D$198/1000)+('09 Spotreba PHM'!O18*Parametre!$C$171*Parametre!$D$199/1000)+('09 Spotreba PHM'!O19*Parametre!$C$171*Parametre!$D$200/1000)+('09 Spotreba PHM'!O20*Parametre!$C$171*Parametre!$D$201/1000)+('09 Spotreba PHM'!O21*Parametre!$C$171*Parametre!$D$202/1000)</f>
        <v>0</v>
      </c>
      <c r="P15" s="236">
        <f>('09 Spotreba PHM'!P16*Parametre!$C$170*Parametre!$D$197/1000)+('09 Spotreba PHM'!P17*Parametre!$C$171*Parametre!$D$198/1000)+('09 Spotreba PHM'!P18*Parametre!$C$171*Parametre!$D$199/1000)+('09 Spotreba PHM'!P19*Parametre!$C$171*Parametre!$D$200/1000)+('09 Spotreba PHM'!P20*Parametre!$C$171*Parametre!$D$201/1000)+('09 Spotreba PHM'!P21*Parametre!$C$171*Parametre!$D$202/1000)</f>
        <v>0</v>
      </c>
      <c r="Q15" s="236">
        <f>('09 Spotreba PHM'!Q16*Parametre!$C$170*Parametre!$D$197/1000)+('09 Spotreba PHM'!Q17*Parametre!$C$171*Parametre!$D$198/1000)+('09 Spotreba PHM'!Q18*Parametre!$C$171*Parametre!$D$199/1000)+('09 Spotreba PHM'!Q19*Parametre!$C$171*Parametre!$D$200/1000)+('09 Spotreba PHM'!Q20*Parametre!$C$171*Parametre!$D$201/1000)+('09 Spotreba PHM'!Q21*Parametre!$C$171*Parametre!$D$202/1000)</f>
        <v>0</v>
      </c>
      <c r="R15" s="236">
        <f>('09 Spotreba PHM'!R16*Parametre!$C$170*Parametre!$D$197/1000)+('09 Spotreba PHM'!R17*Parametre!$C$171*Parametre!$D$198/1000)+('09 Spotreba PHM'!R18*Parametre!$C$171*Parametre!$D$199/1000)+('09 Spotreba PHM'!R19*Parametre!$C$171*Parametre!$D$200/1000)+('09 Spotreba PHM'!R20*Parametre!$C$171*Parametre!$D$201/1000)+('09 Spotreba PHM'!R21*Parametre!$C$171*Parametre!$D$202/1000)</f>
        <v>0</v>
      </c>
      <c r="S15" s="236">
        <f>('09 Spotreba PHM'!S16*Parametre!$C$170*Parametre!$D$197/1000)+('09 Spotreba PHM'!S17*Parametre!$C$171*Parametre!$D$198/1000)+('09 Spotreba PHM'!S18*Parametre!$C$171*Parametre!$D$199/1000)+('09 Spotreba PHM'!S19*Parametre!$C$171*Parametre!$D$200/1000)+('09 Spotreba PHM'!S20*Parametre!$C$171*Parametre!$D$201/1000)+('09 Spotreba PHM'!S21*Parametre!$C$171*Parametre!$D$202/1000)</f>
        <v>0</v>
      </c>
      <c r="T15" s="236">
        <f>('09 Spotreba PHM'!T16*Parametre!$C$170*Parametre!$D$197/1000)+('09 Spotreba PHM'!T17*Parametre!$C$171*Parametre!$D$198/1000)+('09 Spotreba PHM'!T18*Parametre!$C$171*Parametre!$D$199/1000)+('09 Spotreba PHM'!T19*Parametre!$C$171*Parametre!$D$200/1000)+('09 Spotreba PHM'!T20*Parametre!$C$171*Parametre!$D$201/1000)+('09 Spotreba PHM'!T21*Parametre!$C$171*Parametre!$D$202/1000)</f>
        <v>0</v>
      </c>
      <c r="U15" s="236">
        <f>('09 Spotreba PHM'!U16*Parametre!$C$170*Parametre!$D$197/1000)+('09 Spotreba PHM'!U17*Parametre!$C$171*Parametre!$D$198/1000)+('09 Spotreba PHM'!U18*Parametre!$C$171*Parametre!$D$199/1000)+('09 Spotreba PHM'!U19*Parametre!$C$171*Parametre!$D$200/1000)+('09 Spotreba PHM'!U20*Parametre!$C$171*Parametre!$D$201/1000)+('09 Spotreba PHM'!U21*Parametre!$C$171*Parametre!$D$202/1000)</f>
        <v>0</v>
      </c>
      <c r="V15" s="236">
        <f>('09 Spotreba PHM'!V16*Parametre!$C$170*Parametre!$D$197/1000)+('09 Spotreba PHM'!V17*Parametre!$C$171*Parametre!$D$198/1000)+('09 Spotreba PHM'!V18*Parametre!$C$171*Parametre!$D$199/1000)+('09 Spotreba PHM'!V19*Parametre!$C$171*Parametre!$D$200/1000)+('09 Spotreba PHM'!V20*Parametre!$C$171*Parametre!$D$201/1000)+('09 Spotreba PHM'!V21*Parametre!$C$171*Parametre!$D$202/1000)</f>
        <v>0</v>
      </c>
      <c r="W15" s="236">
        <f>('09 Spotreba PHM'!W16*Parametre!$C$170*Parametre!$D$197/1000)+('09 Spotreba PHM'!W17*Parametre!$C$171*Parametre!$D$198/1000)+('09 Spotreba PHM'!W18*Parametre!$C$171*Parametre!$D$199/1000)+('09 Spotreba PHM'!W19*Parametre!$C$171*Parametre!$D$200/1000)+('09 Spotreba PHM'!W20*Parametre!$C$171*Parametre!$D$201/1000)+('09 Spotreba PHM'!W21*Parametre!$C$171*Parametre!$D$202/1000)</f>
        <v>0</v>
      </c>
      <c r="X15" s="236">
        <f>('09 Spotreba PHM'!X16*Parametre!$C$170*Parametre!$D$197/1000)+('09 Spotreba PHM'!X17*Parametre!$C$171*Parametre!$D$198/1000)+('09 Spotreba PHM'!X18*Parametre!$C$171*Parametre!$D$199/1000)+('09 Spotreba PHM'!X19*Parametre!$C$171*Parametre!$D$200/1000)+('09 Spotreba PHM'!X20*Parametre!$C$171*Parametre!$D$201/1000)+('09 Spotreba PHM'!X21*Parametre!$C$171*Parametre!$D$202/1000)</f>
        <v>0</v>
      </c>
      <c r="Y15" s="236">
        <f>('09 Spotreba PHM'!Y16*Parametre!$C$170*Parametre!$D$197/1000)+('09 Spotreba PHM'!Y17*Parametre!$C$171*Parametre!$D$198/1000)+('09 Spotreba PHM'!Y18*Parametre!$C$171*Parametre!$D$199/1000)+('09 Spotreba PHM'!Y19*Parametre!$C$171*Parametre!$D$200/1000)+('09 Spotreba PHM'!Y20*Parametre!$C$171*Parametre!$D$201/1000)+('09 Spotreba PHM'!Y21*Parametre!$C$171*Parametre!$D$202/1000)</f>
        <v>0</v>
      </c>
      <c r="Z15" s="236">
        <f>('09 Spotreba PHM'!Z16*Parametre!$C$170*Parametre!$D$197/1000)+('09 Spotreba PHM'!Z17*Parametre!$C$171*Parametre!$D$198/1000)+('09 Spotreba PHM'!Z18*Parametre!$C$171*Parametre!$D$199/1000)+('09 Spotreba PHM'!Z19*Parametre!$C$171*Parametre!$D$200/1000)+('09 Spotreba PHM'!Z20*Parametre!$C$171*Parametre!$D$201/1000)+('09 Spotreba PHM'!Z21*Parametre!$C$171*Parametre!$D$202/1000)</f>
        <v>0</v>
      </c>
      <c r="AA15" s="236">
        <f>('09 Spotreba PHM'!AA16*Parametre!$C$170*Parametre!$D$197/1000)+('09 Spotreba PHM'!AA17*Parametre!$C$171*Parametre!$D$198/1000)+('09 Spotreba PHM'!AA18*Parametre!$C$171*Parametre!$D$199/1000)+('09 Spotreba PHM'!AA19*Parametre!$C$171*Parametre!$D$200/1000)+('09 Spotreba PHM'!AA20*Parametre!$C$171*Parametre!$D$201/1000)+('09 Spotreba PHM'!AA21*Parametre!$C$171*Parametre!$D$202/1000)</f>
        <v>0</v>
      </c>
      <c r="AB15" s="236">
        <f>('09 Spotreba PHM'!AB16*Parametre!$C$170*Parametre!$D$197/1000)+('09 Spotreba PHM'!AB17*Parametre!$C$171*Parametre!$D$198/1000)+('09 Spotreba PHM'!AB18*Parametre!$C$171*Parametre!$D$199/1000)+('09 Spotreba PHM'!AB19*Parametre!$C$171*Parametre!$D$200/1000)+('09 Spotreba PHM'!AB20*Parametre!$C$171*Parametre!$D$201/1000)+('09 Spotreba PHM'!AB21*Parametre!$C$171*Parametre!$D$202/1000)</f>
        <v>0</v>
      </c>
      <c r="AC15" s="236">
        <f>('09 Spotreba PHM'!AC16*Parametre!$C$170*Parametre!$D$197/1000)+('09 Spotreba PHM'!AC17*Parametre!$C$171*Parametre!$D$198/1000)+('09 Spotreba PHM'!AC18*Parametre!$C$171*Parametre!$D$199/1000)+('09 Spotreba PHM'!AC19*Parametre!$C$171*Parametre!$D$200/1000)+('09 Spotreba PHM'!AC20*Parametre!$C$171*Parametre!$D$201/1000)+('09 Spotreba PHM'!AC21*Parametre!$C$171*Parametre!$D$202/1000)</f>
        <v>0</v>
      </c>
      <c r="AD15" s="236">
        <f>('09 Spotreba PHM'!AD16*Parametre!$C$170*Parametre!$D$197/1000)+('09 Spotreba PHM'!AD17*Parametre!$C$171*Parametre!$D$198/1000)+('09 Spotreba PHM'!AD18*Parametre!$C$171*Parametre!$D$199/1000)+('09 Spotreba PHM'!AD19*Parametre!$C$171*Parametre!$D$200/1000)+('09 Spotreba PHM'!AD20*Parametre!$C$171*Parametre!$D$201/1000)+('09 Spotreba PHM'!AD21*Parametre!$C$171*Parametre!$D$202/1000)</f>
        <v>0</v>
      </c>
      <c r="AE15" s="236">
        <f>('09 Spotreba PHM'!AE16*Parametre!$C$170*Parametre!$D$197/1000)+('09 Spotreba PHM'!AE17*Parametre!$C$171*Parametre!$D$198/1000)+('09 Spotreba PHM'!AE18*Parametre!$C$171*Parametre!$D$199/1000)+('09 Spotreba PHM'!AE19*Parametre!$C$171*Parametre!$D$200/1000)+('09 Spotreba PHM'!AE20*Parametre!$C$171*Parametre!$D$201/1000)+('09 Spotreba PHM'!AE21*Parametre!$C$171*Parametre!$D$202/1000)</f>
        <v>0</v>
      </c>
      <c r="AF15" s="236">
        <f>('09 Spotreba PHM'!AF16*Parametre!$C$170*Parametre!$D$197/1000)+('09 Spotreba PHM'!AF17*Parametre!$C$171*Parametre!$D$198/1000)+('09 Spotreba PHM'!AF18*Parametre!$C$171*Parametre!$D$199/1000)+('09 Spotreba PHM'!AF19*Parametre!$C$171*Parametre!$D$200/1000)+('09 Spotreba PHM'!AF20*Parametre!$C$171*Parametre!$D$201/1000)+('09 Spotreba PHM'!AF21*Parametre!$C$171*Parametre!$D$202/1000)</f>
        <v>0</v>
      </c>
      <c r="AG15" s="236">
        <f>('09 Spotreba PHM'!AG16*Parametre!$C$170*Parametre!$D$197/1000)+('09 Spotreba PHM'!AG17*Parametre!$C$171*Parametre!$D$198/1000)+('09 Spotreba PHM'!AG18*Parametre!$C$171*Parametre!$D$199/1000)+('09 Spotreba PHM'!AG19*Parametre!$C$171*Parametre!$D$200/1000)+('09 Spotreba PHM'!AG20*Parametre!$C$171*Parametre!$D$201/1000)+('09 Spotreba PHM'!AG21*Parametre!$C$171*Parametre!$D$202/1000)</f>
        <v>0</v>
      </c>
    </row>
    <row r="16" spans="2:33" x14ac:dyDescent="0.2">
      <c r="B16" s="48" t="s">
        <v>410</v>
      </c>
      <c r="C16" s="55">
        <f t="shared" si="4"/>
        <v>0</v>
      </c>
      <c r="D16" s="236">
        <f>('09 Spotreba PHM'!D16*Parametre!$C$170*Parametre!$E$197/1000)+('09 Spotreba PHM'!D17*Parametre!$C$171*Parametre!$E$198/1000)+('09 Spotreba PHM'!D18*Parametre!$C$171*Parametre!$E$199/1000)+('09 Spotreba PHM'!D19*Parametre!$C$171*Parametre!$E$200/1000)+('09 Spotreba PHM'!D20*Parametre!$C$171*Parametre!$E$201/1000)+('09 Spotreba PHM'!D21*Parametre!$C$171*Parametre!$E$202/1000)</f>
        <v>0</v>
      </c>
      <c r="E16" s="236">
        <f>('09 Spotreba PHM'!E16*Parametre!$C$170*Parametre!$E$197/1000)+('09 Spotreba PHM'!E17*Parametre!$C$171*Parametre!$E$198/1000)+('09 Spotreba PHM'!E18*Parametre!$C$171*Parametre!$E$199/1000)+('09 Spotreba PHM'!E19*Parametre!$C$171*Parametre!$E$200/1000)+('09 Spotreba PHM'!E20*Parametre!$C$171*Parametre!$E$201/1000)+('09 Spotreba PHM'!E21*Parametre!$C$171*Parametre!$E$202/1000)</f>
        <v>0</v>
      </c>
      <c r="F16" s="236">
        <f>('09 Spotreba PHM'!F16*Parametre!$C$170*Parametre!$E$197/1000)+('09 Spotreba PHM'!F17*Parametre!$C$171*Parametre!$E$198/1000)+('09 Spotreba PHM'!F18*Parametre!$C$171*Parametre!$E$199/1000)+('09 Spotreba PHM'!F19*Parametre!$C$171*Parametre!$E$200/1000)+('09 Spotreba PHM'!F20*Parametre!$C$171*Parametre!$E$201/1000)+('09 Spotreba PHM'!F21*Parametre!$C$171*Parametre!$E$202/1000)</f>
        <v>0</v>
      </c>
      <c r="G16" s="236">
        <f>('09 Spotreba PHM'!G16*Parametre!$C$170*Parametre!$E$197/1000)+('09 Spotreba PHM'!G17*Parametre!$C$171*Parametre!$E$198/1000)+('09 Spotreba PHM'!G18*Parametre!$C$171*Parametre!$E$199/1000)+('09 Spotreba PHM'!G19*Parametre!$C$171*Parametre!$E$200/1000)+('09 Spotreba PHM'!G20*Parametre!$C$171*Parametre!$E$201/1000)+('09 Spotreba PHM'!G21*Parametre!$C$171*Parametre!$E$202/1000)</f>
        <v>0</v>
      </c>
      <c r="H16" s="236">
        <f>('09 Spotreba PHM'!H16*Parametre!$C$170*Parametre!$E$197/1000)+('09 Spotreba PHM'!H17*Parametre!$C$171*Parametre!$E$198/1000)+('09 Spotreba PHM'!H18*Parametre!$C$171*Parametre!$E$199/1000)+('09 Spotreba PHM'!H19*Parametre!$C$171*Parametre!$E$200/1000)+('09 Spotreba PHM'!H20*Parametre!$C$171*Parametre!$E$201/1000)+('09 Spotreba PHM'!H21*Parametre!$C$171*Parametre!$E$202/1000)</f>
        <v>0</v>
      </c>
      <c r="I16" s="236">
        <f>('09 Spotreba PHM'!I16*Parametre!$C$170*Parametre!$E$197/1000)+('09 Spotreba PHM'!I17*Parametre!$C$171*Parametre!$E$198/1000)+('09 Spotreba PHM'!I18*Parametre!$C$171*Parametre!$E$199/1000)+('09 Spotreba PHM'!I19*Parametre!$C$171*Parametre!$E$200/1000)+('09 Spotreba PHM'!I20*Parametre!$C$171*Parametre!$E$201/1000)+('09 Spotreba PHM'!I21*Parametre!$C$171*Parametre!$E$202/1000)</f>
        <v>0</v>
      </c>
      <c r="J16" s="236">
        <f>('09 Spotreba PHM'!J16*Parametre!$C$170*Parametre!$E$197/1000)+('09 Spotreba PHM'!J17*Parametre!$C$171*Parametre!$E$198/1000)+('09 Spotreba PHM'!J18*Parametre!$C$171*Parametre!$E$199/1000)+('09 Spotreba PHM'!J19*Parametre!$C$171*Parametre!$E$200/1000)+('09 Spotreba PHM'!J20*Parametre!$C$171*Parametre!$E$201/1000)+('09 Spotreba PHM'!J21*Parametre!$C$171*Parametre!$E$202/1000)</f>
        <v>0</v>
      </c>
      <c r="K16" s="236">
        <f>('09 Spotreba PHM'!K16*Parametre!$C$170*Parametre!$E$197/1000)+('09 Spotreba PHM'!K17*Parametre!$C$171*Parametre!$E$198/1000)+('09 Spotreba PHM'!K18*Parametre!$C$171*Parametre!$E$199/1000)+('09 Spotreba PHM'!K19*Parametre!$C$171*Parametre!$E$200/1000)+('09 Spotreba PHM'!K20*Parametre!$C$171*Parametre!$E$201/1000)+('09 Spotreba PHM'!K21*Parametre!$C$171*Parametre!$E$202/1000)</f>
        <v>0</v>
      </c>
      <c r="L16" s="236">
        <f>('09 Spotreba PHM'!L16*Parametre!$C$170*Parametre!$E$197/1000)+('09 Spotreba PHM'!L17*Parametre!$C$171*Parametre!$E$198/1000)+('09 Spotreba PHM'!L18*Parametre!$C$171*Parametre!$E$199/1000)+('09 Spotreba PHM'!L19*Parametre!$C$171*Parametre!$E$200/1000)+('09 Spotreba PHM'!L20*Parametre!$C$171*Parametre!$E$201/1000)+('09 Spotreba PHM'!L21*Parametre!$C$171*Parametre!$E$202/1000)</f>
        <v>0</v>
      </c>
      <c r="M16" s="236">
        <f>('09 Spotreba PHM'!M16*Parametre!$C$170*Parametre!$E$197/1000)+('09 Spotreba PHM'!M17*Parametre!$C$171*Parametre!$E$198/1000)+('09 Spotreba PHM'!M18*Parametre!$C$171*Parametre!$E$199/1000)+('09 Spotreba PHM'!M19*Parametre!$C$171*Parametre!$E$200/1000)+('09 Spotreba PHM'!M20*Parametre!$C$171*Parametre!$E$201/1000)+('09 Spotreba PHM'!M21*Parametre!$C$171*Parametre!$E$202/1000)</f>
        <v>0</v>
      </c>
      <c r="N16" s="236">
        <f>('09 Spotreba PHM'!N16*Parametre!$C$170*Parametre!$E$197/1000)+('09 Spotreba PHM'!N17*Parametre!$C$171*Parametre!$E$198/1000)+('09 Spotreba PHM'!N18*Parametre!$C$171*Parametre!$E$199/1000)+('09 Spotreba PHM'!N19*Parametre!$C$171*Parametre!$E$200/1000)+('09 Spotreba PHM'!N20*Parametre!$C$171*Parametre!$E$201/1000)+('09 Spotreba PHM'!N21*Parametre!$C$171*Parametre!$E$202/1000)</f>
        <v>0</v>
      </c>
      <c r="O16" s="236">
        <f>('09 Spotreba PHM'!O16*Parametre!$C$170*Parametre!$E$197/1000)+('09 Spotreba PHM'!O17*Parametre!$C$171*Parametre!$E$198/1000)+('09 Spotreba PHM'!O18*Parametre!$C$171*Parametre!$E$199/1000)+('09 Spotreba PHM'!O19*Parametre!$C$171*Parametre!$E$200/1000)+('09 Spotreba PHM'!O20*Parametre!$C$171*Parametre!$E$201/1000)+('09 Spotreba PHM'!O21*Parametre!$C$171*Parametre!$E$202/1000)</f>
        <v>0</v>
      </c>
      <c r="P16" s="236">
        <f>('09 Spotreba PHM'!P16*Parametre!$C$170*Parametre!$E$197/1000)+('09 Spotreba PHM'!P17*Parametre!$C$171*Parametre!$E$198/1000)+('09 Spotreba PHM'!P18*Parametre!$C$171*Parametre!$E$199/1000)+('09 Spotreba PHM'!P19*Parametre!$C$171*Parametre!$E$200/1000)+('09 Spotreba PHM'!P20*Parametre!$C$171*Parametre!$E$201/1000)+('09 Spotreba PHM'!P21*Parametre!$C$171*Parametre!$E$202/1000)</f>
        <v>0</v>
      </c>
      <c r="Q16" s="236">
        <f>('09 Spotreba PHM'!Q16*Parametre!$C$170*Parametre!$E$197/1000)+('09 Spotreba PHM'!Q17*Parametre!$C$171*Parametre!$E$198/1000)+('09 Spotreba PHM'!Q18*Parametre!$C$171*Parametre!$E$199/1000)+('09 Spotreba PHM'!Q19*Parametre!$C$171*Parametre!$E$200/1000)+('09 Spotreba PHM'!Q20*Parametre!$C$171*Parametre!$E$201/1000)+('09 Spotreba PHM'!Q21*Parametre!$C$171*Parametre!$E$202/1000)</f>
        <v>0</v>
      </c>
      <c r="R16" s="236">
        <f>('09 Spotreba PHM'!R16*Parametre!$C$170*Parametre!$E$197/1000)+('09 Spotreba PHM'!R17*Parametre!$C$171*Parametre!$E$198/1000)+('09 Spotreba PHM'!R18*Parametre!$C$171*Parametre!$E$199/1000)+('09 Spotreba PHM'!R19*Parametre!$C$171*Parametre!$E$200/1000)+('09 Spotreba PHM'!R20*Parametre!$C$171*Parametre!$E$201/1000)+('09 Spotreba PHM'!R21*Parametre!$C$171*Parametre!$E$202/1000)</f>
        <v>0</v>
      </c>
      <c r="S16" s="236">
        <f>('09 Spotreba PHM'!S16*Parametre!$C$170*Parametre!$E$197/1000)+('09 Spotreba PHM'!S17*Parametre!$C$171*Parametre!$E$198/1000)+('09 Spotreba PHM'!S18*Parametre!$C$171*Parametre!$E$199/1000)+('09 Spotreba PHM'!S19*Parametre!$C$171*Parametre!$E$200/1000)+('09 Spotreba PHM'!S20*Parametre!$C$171*Parametre!$E$201/1000)+('09 Spotreba PHM'!S21*Parametre!$C$171*Parametre!$E$202/1000)</f>
        <v>0</v>
      </c>
      <c r="T16" s="236">
        <f>('09 Spotreba PHM'!T16*Parametre!$C$170*Parametre!$E$197/1000)+('09 Spotreba PHM'!T17*Parametre!$C$171*Parametre!$E$198/1000)+('09 Spotreba PHM'!T18*Parametre!$C$171*Parametre!$E$199/1000)+('09 Spotreba PHM'!T19*Parametre!$C$171*Parametre!$E$200/1000)+('09 Spotreba PHM'!T20*Parametre!$C$171*Parametre!$E$201/1000)+('09 Spotreba PHM'!T21*Parametre!$C$171*Parametre!$E$202/1000)</f>
        <v>0</v>
      </c>
      <c r="U16" s="236">
        <f>('09 Spotreba PHM'!U16*Parametre!$C$170*Parametre!$E$197/1000)+('09 Spotreba PHM'!U17*Parametre!$C$171*Parametre!$E$198/1000)+('09 Spotreba PHM'!U18*Parametre!$C$171*Parametre!$E$199/1000)+('09 Spotreba PHM'!U19*Parametre!$C$171*Parametre!$E$200/1000)+('09 Spotreba PHM'!U20*Parametre!$C$171*Parametre!$E$201/1000)+('09 Spotreba PHM'!U21*Parametre!$C$171*Parametre!$E$202/1000)</f>
        <v>0</v>
      </c>
      <c r="V16" s="236">
        <f>('09 Spotreba PHM'!V16*Parametre!$C$170*Parametre!$E$197/1000)+('09 Spotreba PHM'!V17*Parametre!$C$171*Parametre!$E$198/1000)+('09 Spotreba PHM'!V18*Parametre!$C$171*Parametre!$E$199/1000)+('09 Spotreba PHM'!V19*Parametre!$C$171*Parametre!$E$200/1000)+('09 Spotreba PHM'!V20*Parametre!$C$171*Parametre!$E$201/1000)+('09 Spotreba PHM'!V21*Parametre!$C$171*Parametre!$E$202/1000)</f>
        <v>0</v>
      </c>
      <c r="W16" s="236">
        <f>('09 Spotreba PHM'!W16*Parametre!$C$170*Parametre!$E$197/1000)+('09 Spotreba PHM'!W17*Parametre!$C$171*Parametre!$E$198/1000)+('09 Spotreba PHM'!W18*Parametre!$C$171*Parametre!$E$199/1000)+('09 Spotreba PHM'!W19*Parametre!$C$171*Parametre!$E$200/1000)+('09 Spotreba PHM'!W20*Parametre!$C$171*Parametre!$E$201/1000)+('09 Spotreba PHM'!W21*Parametre!$C$171*Parametre!$E$202/1000)</f>
        <v>0</v>
      </c>
      <c r="X16" s="236">
        <f>('09 Spotreba PHM'!X16*Parametre!$C$170*Parametre!$E$197/1000)+('09 Spotreba PHM'!X17*Parametre!$C$171*Parametre!$E$198/1000)+('09 Spotreba PHM'!X18*Parametre!$C$171*Parametre!$E$199/1000)+('09 Spotreba PHM'!X19*Parametre!$C$171*Parametre!$E$200/1000)+('09 Spotreba PHM'!X20*Parametre!$C$171*Parametre!$E$201/1000)+('09 Spotreba PHM'!X21*Parametre!$C$171*Parametre!$E$202/1000)</f>
        <v>0</v>
      </c>
      <c r="Y16" s="236">
        <f>('09 Spotreba PHM'!Y16*Parametre!$C$170*Parametre!$E$197/1000)+('09 Spotreba PHM'!Y17*Parametre!$C$171*Parametre!$E$198/1000)+('09 Spotreba PHM'!Y18*Parametre!$C$171*Parametre!$E$199/1000)+('09 Spotreba PHM'!Y19*Parametre!$C$171*Parametre!$E$200/1000)+('09 Spotreba PHM'!Y20*Parametre!$C$171*Parametre!$E$201/1000)+('09 Spotreba PHM'!Y21*Parametre!$C$171*Parametre!$E$202/1000)</f>
        <v>0</v>
      </c>
      <c r="Z16" s="236">
        <f>('09 Spotreba PHM'!Z16*Parametre!$C$170*Parametre!$E$197/1000)+('09 Spotreba PHM'!Z17*Parametre!$C$171*Parametre!$E$198/1000)+('09 Spotreba PHM'!Z18*Parametre!$C$171*Parametre!$E$199/1000)+('09 Spotreba PHM'!Z19*Parametre!$C$171*Parametre!$E$200/1000)+('09 Spotreba PHM'!Z20*Parametre!$C$171*Parametre!$E$201/1000)+('09 Spotreba PHM'!Z21*Parametre!$C$171*Parametre!$E$202/1000)</f>
        <v>0</v>
      </c>
      <c r="AA16" s="236">
        <f>('09 Spotreba PHM'!AA16*Parametre!$C$170*Parametre!$E$197/1000)+('09 Spotreba PHM'!AA17*Parametre!$C$171*Parametre!$E$198/1000)+('09 Spotreba PHM'!AA18*Parametre!$C$171*Parametre!$E$199/1000)+('09 Spotreba PHM'!AA19*Parametre!$C$171*Parametre!$E$200/1000)+('09 Spotreba PHM'!AA20*Parametre!$C$171*Parametre!$E$201/1000)+('09 Spotreba PHM'!AA21*Parametre!$C$171*Parametre!$E$202/1000)</f>
        <v>0</v>
      </c>
      <c r="AB16" s="236">
        <f>('09 Spotreba PHM'!AB16*Parametre!$C$170*Parametre!$E$197/1000)+('09 Spotreba PHM'!AB17*Parametre!$C$171*Parametre!$E$198/1000)+('09 Spotreba PHM'!AB18*Parametre!$C$171*Parametre!$E$199/1000)+('09 Spotreba PHM'!AB19*Parametre!$C$171*Parametre!$E$200/1000)+('09 Spotreba PHM'!AB20*Parametre!$C$171*Parametre!$E$201/1000)+('09 Spotreba PHM'!AB21*Parametre!$C$171*Parametre!$E$202/1000)</f>
        <v>0</v>
      </c>
      <c r="AC16" s="236">
        <f>('09 Spotreba PHM'!AC16*Parametre!$C$170*Parametre!$E$197/1000)+('09 Spotreba PHM'!AC17*Parametre!$C$171*Parametre!$E$198/1000)+('09 Spotreba PHM'!AC18*Parametre!$C$171*Parametre!$E$199/1000)+('09 Spotreba PHM'!AC19*Parametre!$C$171*Parametre!$E$200/1000)+('09 Spotreba PHM'!AC20*Parametre!$C$171*Parametre!$E$201/1000)+('09 Spotreba PHM'!AC21*Parametre!$C$171*Parametre!$E$202/1000)</f>
        <v>0</v>
      </c>
      <c r="AD16" s="236">
        <f>('09 Spotreba PHM'!AD16*Parametre!$C$170*Parametre!$E$197/1000)+('09 Spotreba PHM'!AD17*Parametre!$C$171*Parametre!$E$198/1000)+('09 Spotreba PHM'!AD18*Parametre!$C$171*Parametre!$E$199/1000)+('09 Spotreba PHM'!AD19*Parametre!$C$171*Parametre!$E$200/1000)+('09 Spotreba PHM'!AD20*Parametre!$C$171*Parametre!$E$201/1000)+('09 Spotreba PHM'!AD21*Parametre!$C$171*Parametre!$E$202/1000)</f>
        <v>0</v>
      </c>
      <c r="AE16" s="236">
        <f>('09 Spotreba PHM'!AE16*Parametre!$C$170*Parametre!$E$197/1000)+('09 Spotreba PHM'!AE17*Parametre!$C$171*Parametre!$E$198/1000)+('09 Spotreba PHM'!AE18*Parametre!$C$171*Parametre!$E$199/1000)+('09 Spotreba PHM'!AE19*Parametre!$C$171*Parametre!$E$200/1000)+('09 Spotreba PHM'!AE20*Parametre!$C$171*Parametre!$E$201/1000)+('09 Spotreba PHM'!AE21*Parametre!$C$171*Parametre!$E$202/1000)</f>
        <v>0</v>
      </c>
      <c r="AF16" s="236">
        <f>('09 Spotreba PHM'!AF16*Parametre!$C$170*Parametre!$E$197/1000)+('09 Spotreba PHM'!AF17*Parametre!$C$171*Parametre!$E$198/1000)+('09 Spotreba PHM'!AF18*Parametre!$C$171*Parametre!$E$199/1000)+('09 Spotreba PHM'!AF19*Parametre!$C$171*Parametre!$E$200/1000)+('09 Spotreba PHM'!AF20*Parametre!$C$171*Parametre!$E$201/1000)+('09 Spotreba PHM'!AF21*Parametre!$C$171*Parametre!$E$202/1000)</f>
        <v>0</v>
      </c>
      <c r="AG16" s="236">
        <f>('09 Spotreba PHM'!AG16*Parametre!$C$170*Parametre!$E$197/1000)+('09 Spotreba PHM'!AG17*Parametre!$C$171*Parametre!$E$198/1000)+('09 Spotreba PHM'!AG18*Parametre!$C$171*Parametre!$E$199/1000)+('09 Spotreba PHM'!AG19*Parametre!$C$171*Parametre!$E$200/1000)+('09 Spotreba PHM'!AG20*Parametre!$C$171*Parametre!$E$201/1000)+('09 Spotreba PHM'!AG21*Parametre!$C$171*Parametre!$E$202/1000)</f>
        <v>0</v>
      </c>
    </row>
    <row r="17" spans="2:33" x14ac:dyDescent="0.2">
      <c r="B17" s="49" t="s">
        <v>47</v>
      </c>
      <c r="C17" s="237">
        <f>SUM(D17:AG17)</f>
        <v>0</v>
      </c>
      <c r="D17" s="237">
        <f t="shared" ref="D17:AG17" si="5">SUM(D14:D16)</f>
        <v>0</v>
      </c>
      <c r="E17" s="237">
        <f t="shared" si="5"/>
        <v>0</v>
      </c>
      <c r="F17" s="237">
        <f t="shared" si="5"/>
        <v>0</v>
      </c>
      <c r="G17" s="237">
        <f t="shared" si="5"/>
        <v>0</v>
      </c>
      <c r="H17" s="237">
        <f t="shared" si="5"/>
        <v>0</v>
      </c>
      <c r="I17" s="237">
        <f t="shared" si="5"/>
        <v>0</v>
      </c>
      <c r="J17" s="237">
        <f t="shared" si="5"/>
        <v>0</v>
      </c>
      <c r="K17" s="237">
        <f t="shared" si="5"/>
        <v>0</v>
      </c>
      <c r="L17" s="237">
        <f t="shared" si="5"/>
        <v>0</v>
      </c>
      <c r="M17" s="237">
        <f t="shared" si="5"/>
        <v>0</v>
      </c>
      <c r="N17" s="237">
        <f t="shared" si="5"/>
        <v>0</v>
      </c>
      <c r="O17" s="237">
        <f t="shared" si="5"/>
        <v>0</v>
      </c>
      <c r="P17" s="237">
        <f t="shared" si="5"/>
        <v>0</v>
      </c>
      <c r="Q17" s="237">
        <f t="shared" si="5"/>
        <v>0</v>
      </c>
      <c r="R17" s="237">
        <f t="shared" si="5"/>
        <v>0</v>
      </c>
      <c r="S17" s="237">
        <f t="shared" si="5"/>
        <v>0</v>
      </c>
      <c r="T17" s="237">
        <f t="shared" si="5"/>
        <v>0</v>
      </c>
      <c r="U17" s="237">
        <f t="shared" si="5"/>
        <v>0</v>
      </c>
      <c r="V17" s="237">
        <f t="shared" si="5"/>
        <v>0</v>
      </c>
      <c r="W17" s="237">
        <f t="shared" si="5"/>
        <v>0</v>
      </c>
      <c r="X17" s="237">
        <f t="shared" si="5"/>
        <v>0</v>
      </c>
      <c r="Y17" s="237">
        <f t="shared" si="5"/>
        <v>0</v>
      </c>
      <c r="Z17" s="237">
        <f t="shared" si="5"/>
        <v>0</v>
      </c>
      <c r="AA17" s="237">
        <f t="shared" si="5"/>
        <v>0</v>
      </c>
      <c r="AB17" s="237">
        <f t="shared" si="5"/>
        <v>0</v>
      </c>
      <c r="AC17" s="237">
        <f t="shared" si="5"/>
        <v>0</v>
      </c>
      <c r="AD17" s="237">
        <f t="shared" si="5"/>
        <v>0</v>
      </c>
      <c r="AE17" s="237">
        <f t="shared" si="5"/>
        <v>0</v>
      </c>
      <c r="AF17" s="237">
        <f t="shared" si="5"/>
        <v>0</v>
      </c>
      <c r="AG17" s="237">
        <f t="shared" si="5"/>
        <v>0</v>
      </c>
    </row>
    <row r="20" spans="2:33" x14ac:dyDescent="0.2">
      <c r="B20" s="48"/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2:33" x14ac:dyDescent="0.2">
      <c r="B21" s="49" t="s">
        <v>412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2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6">E4</f>
        <v>2023</v>
      </c>
      <c r="F22" s="52">
        <f t="shared" si="6"/>
        <v>2024</v>
      </c>
      <c r="G22" s="52">
        <f t="shared" si="6"/>
        <v>2025</v>
      </c>
      <c r="H22" s="52">
        <f t="shared" si="6"/>
        <v>2026</v>
      </c>
      <c r="I22" s="52">
        <f t="shared" si="6"/>
        <v>2027</v>
      </c>
      <c r="J22" s="52">
        <f t="shared" si="6"/>
        <v>2028</v>
      </c>
      <c r="K22" s="52">
        <f t="shared" si="6"/>
        <v>2029</v>
      </c>
      <c r="L22" s="52">
        <f t="shared" si="6"/>
        <v>2030</v>
      </c>
      <c r="M22" s="52">
        <f t="shared" si="6"/>
        <v>2031</v>
      </c>
      <c r="N22" s="52">
        <f t="shared" si="6"/>
        <v>2032</v>
      </c>
      <c r="O22" s="52">
        <f t="shared" si="6"/>
        <v>2033</v>
      </c>
      <c r="P22" s="52">
        <f t="shared" si="6"/>
        <v>2034</v>
      </c>
      <c r="Q22" s="52">
        <f t="shared" si="6"/>
        <v>2035</v>
      </c>
      <c r="R22" s="52">
        <f t="shared" si="6"/>
        <v>2036</v>
      </c>
      <c r="S22" s="52">
        <f t="shared" si="6"/>
        <v>2037</v>
      </c>
      <c r="T22" s="52">
        <f t="shared" si="6"/>
        <v>2038</v>
      </c>
      <c r="U22" s="52">
        <f t="shared" si="6"/>
        <v>2039</v>
      </c>
      <c r="V22" s="52">
        <f t="shared" si="6"/>
        <v>2040</v>
      </c>
      <c r="W22" s="52">
        <f t="shared" si="6"/>
        <v>2041</v>
      </c>
      <c r="X22" s="52">
        <f t="shared" si="6"/>
        <v>2042</v>
      </c>
      <c r="Y22" s="52">
        <f t="shared" si="6"/>
        <v>2043</v>
      </c>
      <c r="Z22" s="52">
        <f t="shared" si="6"/>
        <v>2044</v>
      </c>
      <c r="AA22" s="52">
        <f t="shared" si="6"/>
        <v>2045</v>
      </c>
      <c r="AB22" s="52">
        <f t="shared" si="6"/>
        <v>2046</v>
      </c>
      <c r="AC22" s="52">
        <f t="shared" si="6"/>
        <v>2047</v>
      </c>
      <c r="AD22" s="52">
        <f t="shared" si="6"/>
        <v>2048</v>
      </c>
      <c r="AE22" s="52">
        <f t="shared" si="6"/>
        <v>2049</v>
      </c>
      <c r="AF22" s="52">
        <f t="shared" si="6"/>
        <v>2050</v>
      </c>
      <c r="AG22" s="52">
        <f t="shared" si="6"/>
        <v>2051</v>
      </c>
    </row>
    <row r="23" spans="2:33" x14ac:dyDescent="0.2">
      <c r="B23" s="48" t="s">
        <v>408</v>
      </c>
      <c r="C23" s="55">
        <f>SUM(D23:AG23)</f>
        <v>1215915.5852399997</v>
      </c>
      <c r="D23" s="240">
        <f t="shared" ref="D23:AG23" si="7">D5-D14</f>
        <v>40530.519507999983</v>
      </c>
      <c r="E23" s="240">
        <f t="shared" si="7"/>
        <v>40530.519507999983</v>
      </c>
      <c r="F23" s="240">
        <f t="shared" si="7"/>
        <v>40530.519507999983</v>
      </c>
      <c r="G23" s="240">
        <f t="shared" si="7"/>
        <v>40530.519507999983</v>
      </c>
      <c r="H23" s="240">
        <f t="shared" si="7"/>
        <v>40530.519507999983</v>
      </c>
      <c r="I23" s="240">
        <f t="shared" si="7"/>
        <v>40530.519507999983</v>
      </c>
      <c r="J23" s="240">
        <f t="shared" si="7"/>
        <v>40530.519507999983</v>
      </c>
      <c r="K23" s="240">
        <f t="shared" si="7"/>
        <v>40530.519507999983</v>
      </c>
      <c r="L23" s="240">
        <f t="shared" si="7"/>
        <v>40530.519507999983</v>
      </c>
      <c r="M23" s="240">
        <f t="shared" si="7"/>
        <v>40530.519507999983</v>
      </c>
      <c r="N23" s="240">
        <f t="shared" si="7"/>
        <v>40530.519507999983</v>
      </c>
      <c r="O23" s="240">
        <f t="shared" si="7"/>
        <v>40530.519507999983</v>
      </c>
      <c r="P23" s="240">
        <f t="shared" si="7"/>
        <v>40530.519507999983</v>
      </c>
      <c r="Q23" s="240">
        <f t="shared" si="7"/>
        <v>40530.519507999983</v>
      </c>
      <c r="R23" s="240">
        <f t="shared" si="7"/>
        <v>40530.519507999983</v>
      </c>
      <c r="S23" s="240">
        <f t="shared" si="7"/>
        <v>40530.519507999983</v>
      </c>
      <c r="T23" s="240">
        <f t="shared" si="7"/>
        <v>40530.519507999983</v>
      </c>
      <c r="U23" s="240">
        <f t="shared" si="7"/>
        <v>40530.519507999983</v>
      </c>
      <c r="V23" s="240">
        <f t="shared" si="7"/>
        <v>40530.519507999983</v>
      </c>
      <c r="W23" s="240">
        <f t="shared" si="7"/>
        <v>40530.519507999983</v>
      </c>
      <c r="X23" s="240">
        <f t="shared" si="7"/>
        <v>40530.519507999983</v>
      </c>
      <c r="Y23" s="240">
        <f t="shared" si="7"/>
        <v>40530.519507999983</v>
      </c>
      <c r="Z23" s="240">
        <f t="shared" si="7"/>
        <v>40530.519507999983</v>
      </c>
      <c r="AA23" s="240">
        <f t="shared" si="7"/>
        <v>40530.519507999983</v>
      </c>
      <c r="AB23" s="240">
        <f t="shared" si="7"/>
        <v>40530.519507999983</v>
      </c>
      <c r="AC23" s="240">
        <f t="shared" si="7"/>
        <v>40530.519507999983</v>
      </c>
      <c r="AD23" s="240">
        <f t="shared" si="7"/>
        <v>40530.519507999983</v>
      </c>
      <c r="AE23" s="240">
        <f t="shared" si="7"/>
        <v>40530.519507999983</v>
      </c>
      <c r="AF23" s="240">
        <f t="shared" si="7"/>
        <v>40530.519507999983</v>
      </c>
      <c r="AG23" s="240">
        <f t="shared" si="7"/>
        <v>40530.519507999983</v>
      </c>
    </row>
    <row r="24" spans="2:33" x14ac:dyDescent="0.2">
      <c r="B24" s="48" t="s">
        <v>409</v>
      </c>
      <c r="C24" s="55">
        <f t="shared" ref="C24:C27" si="8">SUM(D24:AG24)</f>
        <v>336.82118969999982</v>
      </c>
      <c r="D24" s="240">
        <f t="shared" ref="D24:AG24" si="9">D6-D15</f>
        <v>11.227372989999994</v>
      </c>
      <c r="E24" s="240">
        <f t="shared" si="9"/>
        <v>11.227372989999994</v>
      </c>
      <c r="F24" s="240">
        <f t="shared" si="9"/>
        <v>11.227372989999994</v>
      </c>
      <c r="G24" s="240">
        <f t="shared" si="9"/>
        <v>11.227372989999994</v>
      </c>
      <c r="H24" s="240">
        <f t="shared" si="9"/>
        <v>11.227372989999994</v>
      </c>
      <c r="I24" s="240">
        <f t="shared" si="9"/>
        <v>11.227372989999994</v>
      </c>
      <c r="J24" s="240">
        <f t="shared" si="9"/>
        <v>11.227372989999994</v>
      </c>
      <c r="K24" s="240">
        <f t="shared" si="9"/>
        <v>11.227372989999994</v>
      </c>
      <c r="L24" s="240">
        <f t="shared" si="9"/>
        <v>11.227372989999994</v>
      </c>
      <c r="M24" s="240">
        <f t="shared" si="9"/>
        <v>11.227372989999994</v>
      </c>
      <c r="N24" s="240">
        <f t="shared" si="9"/>
        <v>11.227372989999994</v>
      </c>
      <c r="O24" s="240">
        <f t="shared" si="9"/>
        <v>11.227372989999994</v>
      </c>
      <c r="P24" s="240">
        <f t="shared" si="9"/>
        <v>11.227372989999994</v>
      </c>
      <c r="Q24" s="240">
        <f t="shared" si="9"/>
        <v>11.227372989999994</v>
      </c>
      <c r="R24" s="240">
        <f t="shared" si="9"/>
        <v>11.227372989999994</v>
      </c>
      <c r="S24" s="240">
        <f t="shared" si="9"/>
        <v>11.227372989999994</v>
      </c>
      <c r="T24" s="240">
        <f t="shared" si="9"/>
        <v>11.227372989999994</v>
      </c>
      <c r="U24" s="240">
        <f t="shared" si="9"/>
        <v>11.227372989999994</v>
      </c>
      <c r="V24" s="240">
        <f t="shared" si="9"/>
        <v>11.227372989999994</v>
      </c>
      <c r="W24" s="240">
        <f t="shared" si="9"/>
        <v>11.227372989999994</v>
      </c>
      <c r="X24" s="240">
        <f t="shared" si="9"/>
        <v>11.227372989999994</v>
      </c>
      <c r="Y24" s="240">
        <f t="shared" si="9"/>
        <v>11.227372989999994</v>
      </c>
      <c r="Z24" s="240">
        <f t="shared" si="9"/>
        <v>11.227372989999994</v>
      </c>
      <c r="AA24" s="240">
        <f t="shared" si="9"/>
        <v>11.227372989999994</v>
      </c>
      <c r="AB24" s="240">
        <f t="shared" si="9"/>
        <v>11.227372989999994</v>
      </c>
      <c r="AC24" s="240">
        <f t="shared" si="9"/>
        <v>11.227372989999994</v>
      </c>
      <c r="AD24" s="240">
        <f t="shared" si="9"/>
        <v>11.227372989999994</v>
      </c>
      <c r="AE24" s="240">
        <f t="shared" si="9"/>
        <v>11.227372989999994</v>
      </c>
      <c r="AF24" s="240">
        <f t="shared" si="9"/>
        <v>11.227372989999994</v>
      </c>
      <c r="AG24" s="240">
        <f t="shared" si="9"/>
        <v>11.227372989999994</v>
      </c>
    </row>
    <row r="25" spans="2:33" x14ac:dyDescent="0.2">
      <c r="B25" s="48" t="s">
        <v>410</v>
      </c>
      <c r="C25" s="55">
        <f t="shared" si="8"/>
        <v>67.768899569999931</v>
      </c>
      <c r="D25" s="240">
        <f t="shared" ref="D25:AG25" si="10">D7-D16</f>
        <v>2.2589633189999989</v>
      </c>
      <c r="E25" s="240">
        <f t="shared" si="10"/>
        <v>2.2589633189999989</v>
      </c>
      <c r="F25" s="240">
        <f t="shared" si="10"/>
        <v>2.2589633189999989</v>
      </c>
      <c r="G25" s="240">
        <f t="shared" si="10"/>
        <v>2.2589633189999989</v>
      </c>
      <c r="H25" s="240">
        <f t="shared" si="10"/>
        <v>2.2589633189999989</v>
      </c>
      <c r="I25" s="240">
        <f t="shared" si="10"/>
        <v>2.2589633189999989</v>
      </c>
      <c r="J25" s="240">
        <f t="shared" si="10"/>
        <v>2.2589633189999989</v>
      </c>
      <c r="K25" s="240">
        <f t="shared" si="10"/>
        <v>2.2589633189999989</v>
      </c>
      <c r="L25" s="240">
        <f t="shared" si="10"/>
        <v>2.2589633189999989</v>
      </c>
      <c r="M25" s="240">
        <f t="shared" si="10"/>
        <v>2.2589633189999989</v>
      </c>
      <c r="N25" s="240">
        <f t="shared" si="10"/>
        <v>2.2589633189999989</v>
      </c>
      <c r="O25" s="240">
        <f t="shared" si="10"/>
        <v>2.2589633189999989</v>
      </c>
      <c r="P25" s="240">
        <f t="shared" si="10"/>
        <v>2.2589633189999989</v>
      </c>
      <c r="Q25" s="240">
        <f t="shared" si="10"/>
        <v>2.2589633189999989</v>
      </c>
      <c r="R25" s="240">
        <f t="shared" si="10"/>
        <v>2.2589633189999989</v>
      </c>
      <c r="S25" s="240">
        <f t="shared" si="10"/>
        <v>2.2589633189999989</v>
      </c>
      <c r="T25" s="240">
        <f t="shared" si="10"/>
        <v>2.2589633189999989</v>
      </c>
      <c r="U25" s="240">
        <f t="shared" si="10"/>
        <v>2.2589633189999989</v>
      </c>
      <c r="V25" s="240">
        <f t="shared" si="10"/>
        <v>2.2589633189999989</v>
      </c>
      <c r="W25" s="240">
        <f t="shared" si="10"/>
        <v>2.2589633189999989</v>
      </c>
      <c r="X25" s="240">
        <f t="shared" si="10"/>
        <v>2.2589633189999989</v>
      </c>
      <c r="Y25" s="240">
        <f t="shared" si="10"/>
        <v>2.2589633189999989</v>
      </c>
      <c r="Z25" s="240">
        <f t="shared" si="10"/>
        <v>2.2589633189999989</v>
      </c>
      <c r="AA25" s="240">
        <f t="shared" si="10"/>
        <v>2.2589633189999989</v>
      </c>
      <c r="AB25" s="240">
        <f t="shared" si="10"/>
        <v>2.2589633189999989</v>
      </c>
      <c r="AC25" s="240">
        <f t="shared" si="10"/>
        <v>2.2589633189999989</v>
      </c>
      <c r="AD25" s="240">
        <f t="shared" si="10"/>
        <v>2.2589633189999989</v>
      </c>
      <c r="AE25" s="240">
        <f t="shared" si="10"/>
        <v>2.2589633189999989</v>
      </c>
      <c r="AF25" s="240">
        <f t="shared" si="10"/>
        <v>2.2589633189999989</v>
      </c>
      <c r="AG25" s="240">
        <f t="shared" si="10"/>
        <v>2.2589633189999989</v>
      </c>
    </row>
    <row r="26" spans="2:33" x14ac:dyDescent="0.2">
      <c r="B26" s="239" t="s">
        <v>86</v>
      </c>
      <c r="C26" s="88">
        <f>SUM(D26:AG26)</f>
        <v>1216320.1753292696</v>
      </c>
      <c r="D26" s="243">
        <f t="shared" ref="D26:AG26" si="11">SUM(D23:D25)</f>
        <v>40544.00584430898</v>
      </c>
      <c r="E26" s="88">
        <f t="shared" si="11"/>
        <v>40544.00584430898</v>
      </c>
      <c r="F26" s="88">
        <f t="shared" si="11"/>
        <v>40544.00584430898</v>
      </c>
      <c r="G26" s="88">
        <f t="shared" si="11"/>
        <v>40544.00584430898</v>
      </c>
      <c r="H26" s="88">
        <f t="shared" si="11"/>
        <v>40544.00584430898</v>
      </c>
      <c r="I26" s="88">
        <f t="shared" si="11"/>
        <v>40544.00584430898</v>
      </c>
      <c r="J26" s="88">
        <f t="shared" si="11"/>
        <v>40544.00584430898</v>
      </c>
      <c r="K26" s="88">
        <f t="shared" si="11"/>
        <v>40544.00584430898</v>
      </c>
      <c r="L26" s="88">
        <f t="shared" si="11"/>
        <v>40544.00584430898</v>
      </c>
      <c r="M26" s="88">
        <f t="shared" si="11"/>
        <v>40544.00584430898</v>
      </c>
      <c r="N26" s="88">
        <f t="shared" si="11"/>
        <v>40544.00584430898</v>
      </c>
      <c r="O26" s="88">
        <f t="shared" si="11"/>
        <v>40544.00584430898</v>
      </c>
      <c r="P26" s="88">
        <f t="shared" si="11"/>
        <v>40544.00584430898</v>
      </c>
      <c r="Q26" s="88">
        <f t="shared" si="11"/>
        <v>40544.00584430898</v>
      </c>
      <c r="R26" s="88">
        <f t="shared" si="11"/>
        <v>40544.00584430898</v>
      </c>
      <c r="S26" s="88">
        <f t="shared" si="11"/>
        <v>40544.00584430898</v>
      </c>
      <c r="T26" s="88">
        <f t="shared" si="11"/>
        <v>40544.00584430898</v>
      </c>
      <c r="U26" s="88">
        <f t="shared" si="11"/>
        <v>40544.00584430898</v>
      </c>
      <c r="V26" s="88">
        <f t="shared" si="11"/>
        <v>40544.00584430898</v>
      </c>
      <c r="W26" s="88">
        <f t="shared" si="11"/>
        <v>40544.00584430898</v>
      </c>
      <c r="X26" s="88">
        <f t="shared" si="11"/>
        <v>40544.00584430898</v>
      </c>
      <c r="Y26" s="88">
        <f t="shared" si="11"/>
        <v>40544.00584430898</v>
      </c>
      <c r="Z26" s="88">
        <f t="shared" si="11"/>
        <v>40544.00584430898</v>
      </c>
      <c r="AA26" s="88">
        <f t="shared" si="11"/>
        <v>40544.00584430898</v>
      </c>
      <c r="AB26" s="88">
        <f t="shared" si="11"/>
        <v>40544.00584430898</v>
      </c>
      <c r="AC26" s="88">
        <f t="shared" si="11"/>
        <v>40544.00584430898</v>
      </c>
      <c r="AD26" s="88">
        <f t="shared" si="11"/>
        <v>40544.00584430898</v>
      </c>
      <c r="AE26" s="88">
        <f t="shared" si="11"/>
        <v>40544.00584430898</v>
      </c>
      <c r="AF26" s="88">
        <f t="shared" si="11"/>
        <v>40544.00584430898</v>
      </c>
      <c r="AG26" s="88">
        <f t="shared" si="11"/>
        <v>40544.00584430898</v>
      </c>
    </row>
    <row r="27" spans="2:33" x14ac:dyDescent="0.2">
      <c r="B27" s="48" t="s">
        <v>414</v>
      </c>
      <c r="C27" s="55">
        <f t="shared" si="8"/>
        <v>1244531.2470543594</v>
      </c>
      <c r="D27" s="240">
        <f>(D23*Parametre!$C$212)+(D24*Parametre!$D$212)+(D25*Parametre!$E$212)</f>
        <v>41484.374901811985</v>
      </c>
      <c r="E27" s="240">
        <f>(E23*Parametre!$C$212)+(E24*Parametre!$D$212)+(E25*Parametre!$E$212)</f>
        <v>41484.374901811985</v>
      </c>
      <c r="F27" s="240">
        <f>(F23*Parametre!$C$212)+(F24*Parametre!$D$212)+(F25*Parametre!$E$212)</f>
        <v>41484.374901811985</v>
      </c>
      <c r="G27" s="240">
        <f>(G23*Parametre!$C$212)+(G24*Parametre!$D$212)+(G25*Parametre!$E$212)</f>
        <v>41484.374901811985</v>
      </c>
      <c r="H27" s="240">
        <f>(H23*Parametre!$C$212)+(H24*Parametre!$D$212)+(H25*Parametre!$E$212)</f>
        <v>41484.374901811985</v>
      </c>
      <c r="I27" s="240">
        <f>(I23*Parametre!$C$212)+(I24*Parametre!$D$212)+(I25*Parametre!$E$212)</f>
        <v>41484.374901811985</v>
      </c>
      <c r="J27" s="240">
        <f>(J23*Parametre!$C$212)+(J24*Parametre!$D$212)+(J25*Parametre!$E$212)</f>
        <v>41484.374901811985</v>
      </c>
      <c r="K27" s="240">
        <f>(K23*Parametre!$C$212)+(K24*Parametre!$D$212)+(K25*Parametre!$E$212)</f>
        <v>41484.374901811985</v>
      </c>
      <c r="L27" s="240">
        <f>(L23*Parametre!$C$212)+(L24*Parametre!$D$212)+(L25*Parametre!$E$212)</f>
        <v>41484.374901811985</v>
      </c>
      <c r="M27" s="240">
        <f>(M23*Parametre!$C$212)+(M24*Parametre!$D$212)+(M25*Parametre!$E$212)</f>
        <v>41484.374901811985</v>
      </c>
      <c r="N27" s="240">
        <f>(N23*Parametre!$C$212)+(N24*Parametre!$D$212)+(N25*Parametre!$E$212)</f>
        <v>41484.374901811985</v>
      </c>
      <c r="O27" s="240">
        <f>(O23*Parametre!$C$212)+(O24*Parametre!$D$212)+(O25*Parametre!$E$212)</f>
        <v>41484.374901811985</v>
      </c>
      <c r="P27" s="240">
        <f>(P23*Parametre!$C$212)+(P24*Parametre!$D$212)+(P25*Parametre!$E$212)</f>
        <v>41484.374901811985</v>
      </c>
      <c r="Q27" s="240">
        <f>(Q23*Parametre!$C$212)+(Q24*Parametre!$D$212)+(Q25*Parametre!$E$212)</f>
        <v>41484.374901811985</v>
      </c>
      <c r="R27" s="240">
        <f>(R23*Parametre!$C$212)+(R24*Parametre!$D$212)+(R25*Parametre!$E$212)</f>
        <v>41484.374901811985</v>
      </c>
      <c r="S27" s="240">
        <f>(S23*Parametre!$C$212)+(S24*Parametre!$D$212)+(S25*Parametre!$E$212)</f>
        <v>41484.374901811985</v>
      </c>
      <c r="T27" s="240">
        <f>(T23*Parametre!$C$212)+(T24*Parametre!$D$212)+(T25*Parametre!$E$212)</f>
        <v>41484.374901811985</v>
      </c>
      <c r="U27" s="240">
        <f>(U23*Parametre!$C$212)+(U24*Parametre!$D$212)+(U25*Parametre!$E$212)</f>
        <v>41484.374901811985</v>
      </c>
      <c r="V27" s="240">
        <f>(V23*Parametre!$C$212)+(V24*Parametre!$D$212)+(V25*Parametre!$E$212)</f>
        <v>41484.374901811985</v>
      </c>
      <c r="W27" s="240">
        <f>(W23*Parametre!$C$212)+(W24*Parametre!$D$212)+(W25*Parametre!$E$212)</f>
        <v>41484.374901811985</v>
      </c>
      <c r="X27" s="240">
        <f>(X23*Parametre!$C$212)+(X24*Parametre!$D$212)+(X25*Parametre!$E$212)</f>
        <v>41484.374901811985</v>
      </c>
      <c r="Y27" s="240">
        <f>(Y23*Parametre!$C$212)+(Y24*Parametre!$D$212)+(Y25*Parametre!$E$212)</f>
        <v>41484.374901811985</v>
      </c>
      <c r="Z27" s="240">
        <f>(Z23*Parametre!$C$212)+(Z24*Parametre!$D$212)+(Z25*Parametre!$E$212)</f>
        <v>41484.374901811985</v>
      </c>
      <c r="AA27" s="240">
        <f>(AA23*Parametre!$C$212)+(AA24*Parametre!$D$212)+(AA25*Parametre!$E$212)</f>
        <v>41484.374901811985</v>
      </c>
      <c r="AB27" s="240">
        <f>(AB23*Parametre!$C$212)+(AB24*Parametre!$D$212)+(AB25*Parametre!$E$212)</f>
        <v>41484.374901811985</v>
      </c>
      <c r="AC27" s="240">
        <f>(AC23*Parametre!$C$212)+(AC24*Parametre!$D$212)+(AC25*Parametre!$E$212)</f>
        <v>41484.374901811985</v>
      </c>
      <c r="AD27" s="240">
        <f>(AD23*Parametre!$C$212)+(AD24*Parametre!$D$212)+(AD25*Parametre!$E$212)</f>
        <v>41484.374901811985</v>
      </c>
      <c r="AE27" s="240">
        <f>(AE23*Parametre!$C$212)+(AE24*Parametre!$D$212)+(AE25*Parametre!$E$212)</f>
        <v>41484.374901811985</v>
      </c>
      <c r="AF27" s="240">
        <f>(AF23*Parametre!$C$212)+(AF24*Parametre!$D$212)+(AF25*Parametre!$E$212)</f>
        <v>41484.374901811985</v>
      </c>
      <c r="AG27" s="240">
        <f>(AG23*Parametre!$C$212)+(AG24*Parametre!$D$212)+(AG25*Parametre!$E$212)</f>
        <v>41484.374901811985</v>
      </c>
    </row>
    <row r="29" spans="2:33" x14ac:dyDescent="0.2">
      <c r="B29" s="246"/>
      <c r="C29" s="48"/>
      <c r="D29" s="48" t="s">
        <v>10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</row>
    <row r="30" spans="2:33" x14ac:dyDescent="0.2">
      <c r="B30" s="478" t="s">
        <v>413</v>
      </c>
      <c r="C30" s="49"/>
      <c r="D30" s="48">
        <v>1</v>
      </c>
      <c r="E30" s="48">
        <v>2</v>
      </c>
      <c r="F30" s="48">
        <v>3</v>
      </c>
      <c r="G30" s="48">
        <v>4</v>
      </c>
      <c r="H30" s="48">
        <v>5</v>
      </c>
      <c r="I30" s="48">
        <v>6</v>
      </c>
      <c r="J30" s="48">
        <v>7</v>
      </c>
      <c r="K30" s="48">
        <v>8</v>
      </c>
      <c r="L30" s="48">
        <v>9</v>
      </c>
      <c r="M30" s="48">
        <v>10</v>
      </c>
      <c r="N30" s="48">
        <v>11</v>
      </c>
      <c r="O30" s="48">
        <v>12</v>
      </c>
      <c r="P30" s="48">
        <v>13</v>
      </c>
      <c r="Q30" s="48">
        <v>14</v>
      </c>
      <c r="R30" s="48">
        <v>15</v>
      </c>
      <c r="S30" s="48">
        <v>16</v>
      </c>
      <c r="T30" s="48">
        <v>17</v>
      </c>
      <c r="U30" s="48">
        <v>18</v>
      </c>
      <c r="V30" s="48">
        <v>19</v>
      </c>
      <c r="W30" s="48">
        <v>20</v>
      </c>
      <c r="X30" s="48">
        <v>21</v>
      </c>
      <c r="Y30" s="48">
        <v>22</v>
      </c>
      <c r="Z30" s="48">
        <v>23</v>
      </c>
      <c r="AA30" s="48">
        <v>24</v>
      </c>
      <c r="AB30" s="48">
        <v>25</v>
      </c>
      <c r="AC30" s="48">
        <v>26</v>
      </c>
      <c r="AD30" s="48">
        <v>27</v>
      </c>
      <c r="AE30" s="48">
        <v>28</v>
      </c>
      <c r="AF30" s="48">
        <v>29</v>
      </c>
      <c r="AG30" s="48">
        <v>30</v>
      </c>
    </row>
    <row r="31" spans="2:33" x14ac:dyDescent="0.2">
      <c r="B31" s="479"/>
      <c r="C31" s="51" t="s">
        <v>9</v>
      </c>
      <c r="D31" s="52">
        <f>D4</f>
        <v>2022</v>
      </c>
      <c r="E31" s="52">
        <f t="shared" ref="E31:AG31" si="12">E4</f>
        <v>2023</v>
      </c>
      <c r="F31" s="52">
        <f t="shared" si="12"/>
        <v>2024</v>
      </c>
      <c r="G31" s="52">
        <f t="shared" si="12"/>
        <v>2025</v>
      </c>
      <c r="H31" s="52">
        <f t="shared" si="12"/>
        <v>2026</v>
      </c>
      <c r="I31" s="52">
        <f t="shared" si="12"/>
        <v>2027</v>
      </c>
      <c r="J31" s="52">
        <f t="shared" si="12"/>
        <v>2028</v>
      </c>
      <c r="K31" s="52">
        <f t="shared" si="12"/>
        <v>2029</v>
      </c>
      <c r="L31" s="52">
        <f t="shared" si="12"/>
        <v>2030</v>
      </c>
      <c r="M31" s="52">
        <f t="shared" si="12"/>
        <v>2031</v>
      </c>
      <c r="N31" s="52">
        <f t="shared" si="12"/>
        <v>2032</v>
      </c>
      <c r="O31" s="52">
        <f t="shared" si="12"/>
        <v>2033</v>
      </c>
      <c r="P31" s="52">
        <f t="shared" si="12"/>
        <v>2034</v>
      </c>
      <c r="Q31" s="52">
        <f t="shared" si="12"/>
        <v>2035</v>
      </c>
      <c r="R31" s="52">
        <f t="shared" si="12"/>
        <v>2036</v>
      </c>
      <c r="S31" s="52">
        <f t="shared" si="12"/>
        <v>2037</v>
      </c>
      <c r="T31" s="52">
        <f t="shared" si="12"/>
        <v>2038</v>
      </c>
      <c r="U31" s="52">
        <f t="shared" si="12"/>
        <v>2039</v>
      </c>
      <c r="V31" s="52">
        <f t="shared" si="12"/>
        <v>2040</v>
      </c>
      <c r="W31" s="52">
        <f t="shared" si="12"/>
        <v>2041</v>
      </c>
      <c r="X31" s="52">
        <f t="shared" si="12"/>
        <v>2042</v>
      </c>
      <c r="Y31" s="52">
        <f t="shared" si="12"/>
        <v>2043</v>
      </c>
      <c r="Z31" s="52">
        <f t="shared" si="12"/>
        <v>2044</v>
      </c>
      <c r="AA31" s="52">
        <f t="shared" si="12"/>
        <v>2045</v>
      </c>
      <c r="AB31" s="52">
        <f t="shared" si="12"/>
        <v>2046</v>
      </c>
      <c r="AC31" s="52">
        <f t="shared" si="12"/>
        <v>2047</v>
      </c>
      <c r="AD31" s="52">
        <f t="shared" si="12"/>
        <v>2048</v>
      </c>
      <c r="AE31" s="52">
        <f t="shared" si="12"/>
        <v>2049</v>
      </c>
      <c r="AF31" s="52">
        <f t="shared" si="12"/>
        <v>2050</v>
      </c>
      <c r="AG31" s="52">
        <f t="shared" si="12"/>
        <v>2051</v>
      </c>
    </row>
    <row r="32" spans="2:33" x14ac:dyDescent="0.2">
      <c r="B32" s="238" t="s">
        <v>86</v>
      </c>
      <c r="C32" s="244">
        <f>SUM(D32:AG32)</f>
        <v>556554.37368270964</v>
      </c>
      <c r="D32" s="245">
        <f>D27*Parametre!C216/1000</f>
        <v>4322.6718647688085</v>
      </c>
      <c r="E32" s="245">
        <f>E27*Parametre!D216/1000</f>
        <v>5077.6874879817869</v>
      </c>
      <c r="F32" s="245">
        <f>F27*Parametre!E216/1000</f>
        <v>5832.7031111947654</v>
      </c>
      <c r="G32" s="245">
        <f>G27*Parametre!F216/1000</f>
        <v>6587.7187344077429</v>
      </c>
      <c r="H32" s="245">
        <f>H27*Parametre!G216/1000</f>
        <v>7342.7343576207213</v>
      </c>
      <c r="I32" s="245">
        <f>I27*Parametre!H216/1000</f>
        <v>8097.7499808336988</v>
      </c>
      <c r="J32" s="245">
        <f>J27*Parametre!I216/1000</f>
        <v>8852.7656040466754</v>
      </c>
      <c r="K32" s="245">
        <f>K27*Parametre!J216/1000</f>
        <v>9607.7812272596548</v>
      </c>
      <c r="L32" s="245">
        <f>L27*Parametre!K216/1000</f>
        <v>10362.796850472632</v>
      </c>
      <c r="M32" s="245">
        <f>M27*Parametre!L216/1000</f>
        <v>11117.812473685613</v>
      </c>
      <c r="N32" s="245">
        <f>N27*Parametre!M216/1000</f>
        <v>12362.343720739971</v>
      </c>
      <c r="O32" s="245">
        <f>O27*Parametre!N216/1000</f>
        <v>13606.874967794331</v>
      </c>
      <c r="P32" s="245">
        <f>P27*Parametre!O216/1000</f>
        <v>14851.406214848692</v>
      </c>
      <c r="Q32" s="245">
        <f>Q27*Parametre!P216/1000</f>
        <v>16095.937461903051</v>
      </c>
      <c r="R32" s="245">
        <f>R27*Parametre!Q216/1000</f>
        <v>17340.468708957411</v>
      </c>
      <c r="S32" s="245">
        <f>S27*Parametre!R216/1000</f>
        <v>18543.515581109958</v>
      </c>
      <c r="T32" s="245">
        <f>T27*Parametre!S216/1000</f>
        <v>19746.562453262504</v>
      </c>
      <c r="U32" s="245">
        <f>U27*Parametre!T216/1000</f>
        <v>20949.609325415051</v>
      </c>
      <c r="V32" s="245">
        <f>V27*Parametre!U216/1000</f>
        <v>22152.656197567601</v>
      </c>
      <c r="W32" s="245">
        <f>W27*Parametre!V216/1000</f>
        <v>23355.703069720148</v>
      </c>
      <c r="X32" s="245">
        <f>X27*Parametre!W216/1000</f>
        <v>24558.749941872695</v>
      </c>
      <c r="Y32" s="245">
        <f>Y27*Parametre!X216/1000</f>
        <v>25761.796814025241</v>
      </c>
      <c r="Z32" s="245">
        <f>Z27*Parametre!Y216/1000</f>
        <v>26964.843686177792</v>
      </c>
      <c r="AA32" s="245">
        <f>AA27*Parametre!Z216/1000</f>
        <v>28167.890558330339</v>
      </c>
      <c r="AB32" s="245">
        <f>AB27*Parametre!AA216/1000</f>
        <v>29370.937430482885</v>
      </c>
      <c r="AC32" s="245">
        <f>AC27*Parametre!AB216/1000</f>
        <v>30615.468677537243</v>
      </c>
      <c r="AD32" s="245">
        <f>AD27*Parametre!AC216/1000</f>
        <v>31859.999924591604</v>
      </c>
      <c r="AE32" s="245">
        <f>AE27*Parametre!AD216/1000</f>
        <v>33104.531171645962</v>
      </c>
      <c r="AF32" s="245">
        <f>AF27*Parametre!AE216/1000</f>
        <v>34349.06241870032</v>
      </c>
      <c r="AG32" s="245">
        <f>AG27*Parametre!AF216/1000</f>
        <v>35593.593665754684</v>
      </c>
    </row>
  </sheetData>
  <mergeCells count="1">
    <mergeCell ref="B30:B31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8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3"/>
  <sheetViews>
    <sheetView topLeftCell="A40" zoomScaleNormal="100" workbookViewId="0">
      <selection activeCell="H57" sqref="H5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415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416</v>
      </c>
      <c r="C5" s="55">
        <f>SUM(D5:AG5)</f>
        <v>0</v>
      </c>
      <c r="D5" s="236">
        <v>0</v>
      </c>
      <c r="E5" s="236">
        <v>0</v>
      </c>
      <c r="F5" s="236">
        <v>0</v>
      </c>
      <c r="G5" s="236">
        <v>0</v>
      </c>
      <c r="H5" s="236">
        <v>0</v>
      </c>
      <c r="I5" s="236">
        <v>0</v>
      </c>
      <c r="J5" s="236">
        <v>0</v>
      </c>
      <c r="K5" s="236">
        <v>0</v>
      </c>
      <c r="L5" s="236">
        <v>0</v>
      </c>
      <c r="M5" s="236">
        <v>0</v>
      </c>
      <c r="N5" s="236">
        <v>0</v>
      </c>
      <c r="O5" s="236">
        <v>0</v>
      </c>
      <c r="P5" s="236">
        <v>0</v>
      </c>
      <c r="Q5" s="236">
        <v>0</v>
      </c>
      <c r="R5" s="236">
        <v>0</v>
      </c>
      <c r="S5" s="236">
        <v>0</v>
      </c>
      <c r="T5" s="236">
        <v>0</v>
      </c>
      <c r="U5" s="236">
        <v>0</v>
      </c>
      <c r="V5" s="236">
        <v>0</v>
      </c>
      <c r="W5" s="236">
        <v>0</v>
      </c>
      <c r="X5" s="236">
        <v>0</v>
      </c>
      <c r="Y5" s="236">
        <v>0</v>
      </c>
      <c r="Z5" s="236">
        <v>0</v>
      </c>
      <c r="AA5" s="236">
        <v>0</v>
      </c>
      <c r="AB5" s="236">
        <v>0</v>
      </c>
      <c r="AC5" s="236">
        <v>0</v>
      </c>
      <c r="AD5" s="236">
        <v>0</v>
      </c>
      <c r="AE5" s="236">
        <v>0</v>
      </c>
      <c r="AF5" s="236">
        <v>0</v>
      </c>
      <c r="AG5" s="236">
        <v>0</v>
      </c>
    </row>
    <row r="6" spans="2:33" x14ac:dyDescent="0.2">
      <c r="B6" s="48" t="s">
        <v>417</v>
      </c>
      <c r="C6" s="55">
        <f t="shared" ref="C6:C20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422</v>
      </c>
      <c r="C7" s="55">
        <f t="shared" si="1"/>
        <v>4818000.0000000009</v>
      </c>
      <c r="D7" s="236">
        <f>'Intenzity 0'!E11</f>
        <v>160600.00000000003</v>
      </c>
      <c r="E7" s="236">
        <f>'Intenzity 0'!F11</f>
        <v>160600.00000000003</v>
      </c>
      <c r="F7" s="236">
        <f>'Intenzity 0'!G11</f>
        <v>160600.00000000003</v>
      </c>
      <c r="G7" s="236">
        <f>'Intenzity 0'!H11</f>
        <v>160600.00000000003</v>
      </c>
      <c r="H7" s="236">
        <f>'Intenzity 0'!I11</f>
        <v>160600.00000000003</v>
      </c>
      <c r="I7" s="236">
        <f>'Intenzity 0'!J11</f>
        <v>160600.00000000003</v>
      </c>
      <c r="J7" s="236">
        <f>'Intenzity 0'!K11</f>
        <v>160600.00000000003</v>
      </c>
      <c r="K7" s="236">
        <f>'Intenzity 0'!L11</f>
        <v>160600.00000000003</v>
      </c>
      <c r="L7" s="236">
        <f>'Intenzity 0'!M11</f>
        <v>160600.00000000003</v>
      </c>
      <c r="M7" s="236">
        <f>'Intenzity 0'!N11</f>
        <v>160600.00000000003</v>
      </c>
      <c r="N7" s="236">
        <f>'Intenzity 0'!O11</f>
        <v>160600.00000000003</v>
      </c>
      <c r="O7" s="236">
        <f>'Intenzity 0'!P11</f>
        <v>160600.00000000003</v>
      </c>
      <c r="P7" s="236">
        <f>'Intenzity 0'!Q11</f>
        <v>160600.00000000003</v>
      </c>
      <c r="Q7" s="236">
        <f>'Intenzity 0'!R11</f>
        <v>160600.00000000003</v>
      </c>
      <c r="R7" s="236">
        <f>'Intenzity 0'!S11</f>
        <v>160600.00000000003</v>
      </c>
      <c r="S7" s="236">
        <f>'Intenzity 0'!T11</f>
        <v>160600.00000000003</v>
      </c>
      <c r="T7" s="236">
        <f>'Intenzity 0'!U11</f>
        <v>160600.00000000003</v>
      </c>
      <c r="U7" s="236">
        <f>'Intenzity 0'!V11</f>
        <v>160600.00000000003</v>
      </c>
      <c r="V7" s="236">
        <f>'Intenzity 0'!W11</f>
        <v>160600.00000000003</v>
      </c>
      <c r="W7" s="236">
        <f>'Intenzity 0'!X11</f>
        <v>160600.00000000003</v>
      </c>
      <c r="X7" s="236">
        <f>'Intenzity 0'!Y11</f>
        <v>160600.00000000003</v>
      </c>
      <c r="Y7" s="236">
        <f>'Intenzity 0'!Z11</f>
        <v>160600.00000000003</v>
      </c>
      <c r="Z7" s="236">
        <f>'Intenzity 0'!AA11</f>
        <v>160600.00000000003</v>
      </c>
      <c r="AA7" s="236">
        <f>'Intenzity 0'!AB11</f>
        <v>160600.00000000003</v>
      </c>
      <c r="AB7" s="236">
        <f>'Intenzity 0'!AC11</f>
        <v>160600.00000000003</v>
      </c>
      <c r="AC7" s="236">
        <f>'Intenzity 0'!AD11</f>
        <v>160600.00000000003</v>
      </c>
      <c r="AD7" s="236">
        <f>'Intenzity 0'!AE11</f>
        <v>160600.00000000003</v>
      </c>
      <c r="AE7" s="236">
        <f>'Intenzity 0'!AF11</f>
        <v>160600.00000000003</v>
      </c>
      <c r="AF7" s="236">
        <f>'Intenzity 0'!AG11</f>
        <v>160600.00000000003</v>
      </c>
      <c r="AG7" s="236">
        <f>'Intenzity 0'!AH11</f>
        <v>160600.00000000003</v>
      </c>
    </row>
    <row r="8" spans="2:33" x14ac:dyDescent="0.2">
      <c r="B8" s="48" t="s">
        <v>418</v>
      </c>
      <c r="C8" s="55">
        <f>SUM(D8:AG8)</f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419</v>
      </c>
      <c r="C9" s="55">
        <f t="shared" si="1"/>
        <v>0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0</v>
      </c>
      <c r="P9" s="236">
        <v>0</v>
      </c>
      <c r="Q9" s="236">
        <v>0</v>
      </c>
      <c r="R9" s="236">
        <v>0</v>
      </c>
      <c r="S9" s="236">
        <v>0</v>
      </c>
      <c r="T9" s="236">
        <v>0</v>
      </c>
      <c r="U9" s="236">
        <v>0</v>
      </c>
      <c r="V9" s="236">
        <v>0</v>
      </c>
      <c r="W9" s="236">
        <v>0</v>
      </c>
      <c r="X9" s="236">
        <v>0</v>
      </c>
      <c r="Y9" s="236">
        <v>0</v>
      </c>
      <c r="Z9" s="236">
        <v>0</v>
      </c>
      <c r="AA9" s="236">
        <v>0</v>
      </c>
      <c r="AB9" s="236">
        <v>0</v>
      </c>
      <c r="AC9" s="236">
        <v>0</v>
      </c>
      <c r="AD9" s="236">
        <v>0</v>
      </c>
      <c r="AE9" s="236">
        <v>0</v>
      </c>
      <c r="AF9" s="236">
        <v>0</v>
      </c>
      <c r="AG9" s="236">
        <v>0</v>
      </c>
    </row>
    <row r="10" spans="2:33" x14ac:dyDescent="0.2">
      <c r="B10" s="48" t="s">
        <v>423</v>
      </c>
      <c r="C10" s="55">
        <f t="shared" si="1"/>
        <v>0</v>
      </c>
      <c r="D10" s="236">
        <f>'Intenzity 0'!E28</f>
        <v>0</v>
      </c>
      <c r="E10" s="236">
        <f>'Intenzity 0'!F28</f>
        <v>0</v>
      </c>
      <c r="F10" s="236">
        <f>'Intenzity 0'!G28</f>
        <v>0</v>
      </c>
      <c r="G10" s="236">
        <f>'Intenzity 0'!H28</f>
        <v>0</v>
      </c>
      <c r="H10" s="236">
        <f>'Intenzity 0'!I28</f>
        <v>0</v>
      </c>
      <c r="I10" s="236">
        <f>'Intenzity 0'!J28</f>
        <v>0</v>
      </c>
      <c r="J10" s="236">
        <f>'Intenzity 0'!K28</f>
        <v>0</v>
      </c>
      <c r="K10" s="236">
        <f>'Intenzity 0'!L28</f>
        <v>0</v>
      </c>
      <c r="L10" s="236">
        <f>'Intenzity 0'!M28</f>
        <v>0</v>
      </c>
      <c r="M10" s="236">
        <f>'Intenzity 0'!N28</f>
        <v>0</v>
      </c>
      <c r="N10" s="236">
        <f>'Intenzity 0'!O28</f>
        <v>0</v>
      </c>
      <c r="O10" s="236">
        <f>'Intenzity 0'!P28</f>
        <v>0</v>
      </c>
      <c r="P10" s="236">
        <f>'Intenzity 0'!Q28</f>
        <v>0</v>
      </c>
      <c r="Q10" s="236">
        <f>'Intenzity 0'!R28</f>
        <v>0</v>
      </c>
      <c r="R10" s="236">
        <f>'Intenzity 0'!S28</f>
        <v>0</v>
      </c>
      <c r="S10" s="236">
        <f>'Intenzity 0'!T28</f>
        <v>0</v>
      </c>
      <c r="T10" s="236">
        <f>'Intenzity 0'!U28</f>
        <v>0</v>
      </c>
      <c r="U10" s="236">
        <f>'Intenzity 0'!V28</f>
        <v>0</v>
      </c>
      <c r="V10" s="236">
        <f>'Intenzity 0'!W28</f>
        <v>0</v>
      </c>
      <c r="W10" s="236">
        <f>'Intenzity 0'!X28</f>
        <v>0</v>
      </c>
      <c r="X10" s="236">
        <f>'Intenzity 0'!Y28</f>
        <v>0</v>
      </c>
      <c r="Y10" s="236">
        <f>'Intenzity 0'!Z28</f>
        <v>0</v>
      </c>
      <c r="Z10" s="236">
        <f>'Intenzity 0'!AA28</f>
        <v>0</v>
      </c>
      <c r="AA10" s="236">
        <f>'Intenzity 0'!AB28</f>
        <v>0</v>
      </c>
      <c r="AB10" s="236">
        <f>'Intenzity 0'!AC28</f>
        <v>0</v>
      </c>
      <c r="AC10" s="236">
        <f>'Intenzity 0'!AD28</f>
        <v>0</v>
      </c>
      <c r="AD10" s="236">
        <f>'Intenzity 0'!AE28</f>
        <v>0</v>
      </c>
      <c r="AE10" s="236">
        <f>'Intenzity 0'!AF28</f>
        <v>0</v>
      </c>
      <c r="AF10" s="236">
        <f>'Intenzity 0'!AG28</f>
        <v>0</v>
      </c>
      <c r="AG10" s="236">
        <f>'Intenzity 0'!AH28</f>
        <v>0</v>
      </c>
    </row>
    <row r="11" spans="2:33" x14ac:dyDescent="0.2">
      <c r="B11" s="48" t="s">
        <v>420</v>
      </c>
      <c r="C11" s="55">
        <f t="shared" si="1"/>
        <v>0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0</v>
      </c>
      <c r="P11" s="236">
        <v>0</v>
      </c>
      <c r="Q11" s="236">
        <v>0</v>
      </c>
      <c r="R11" s="236">
        <v>0</v>
      </c>
      <c r="S11" s="236">
        <v>0</v>
      </c>
      <c r="T11" s="236">
        <v>0</v>
      </c>
      <c r="U11" s="236">
        <v>0</v>
      </c>
      <c r="V11" s="236">
        <v>0</v>
      </c>
      <c r="W11" s="236">
        <v>0</v>
      </c>
      <c r="X11" s="236">
        <v>0</v>
      </c>
      <c r="Y11" s="236">
        <v>0</v>
      </c>
      <c r="Z11" s="236">
        <v>0</v>
      </c>
      <c r="AA11" s="236">
        <v>0</v>
      </c>
      <c r="AB11" s="236">
        <v>0</v>
      </c>
      <c r="AC11" s="236">
        <v>0</v>
      </c>
      <c r="AD11" s="236">
        <v>0</v>
      </c>
      <c r="AE11" s="236">
        <v>0</v>
      </c>
      <c r="AF11" s="236">
        <v>0</v>
      </c>
      <c r="AG11" s="236">
        <v>0</v>
      </c>
    </row>
    <row r="12" spans="2:33" x14ac:dyDescent="0.2">
      <c r="B12" s="48" t="s">
        <v>421</v>
      </c>
      <c r="C12" s="55">
        <f t="shared" si="1"/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  <c r="O12" s="236">
        <v>0</v>
      </c>
      <c r="P12" s="236">
        <v>0</v>
      </c>
      <c r="Q12" s="236">
        <v>0</v>
      </c>
      <c r="R12" s="236">
        <v>0</v>
      </c>
      <c r="S12" s="236">
        <v>0</v>
      </c>
      <c r="T12" s="236">
        <v>0</v>
      </c>
      <c r="U12" s="236">
        <v>0</v>
      </c>
      <c r="V12" s="236">
        <v>0</v>
      </c>
      <c r="W12" s="236">
        <v>0</v>
      </c>
      <c r="X12" s="236">
        <v>0</v>
      </c>
      <c r="Y12" s="236">
        <v>0</v>
      </c>
      <c r="Z12" s="236">
        <v>0</v>
      </c>
      <c r="AA12" s="236">
        <v>0</v>
      </c>
      <c r="AB12" s="236">
        <v>0</v>
      </c>
      <c r="AC12" s="236">
        <v>0</v>
      </c>
      <c r="AD12" s="236">
        <v>0</v>
      </c>
      <c r="AE12" s="236">
        <v>0</v>
      </c>
      <c r="AF12" s="236">
        <v>0</v>
      </c>
      <c r="AG12" s="236">
        <v>0</v>
      </c>
    </row>
    <row r="13" spans="2:33" x14ac:dyDescent="0.2">
      <c r="B13" s="48" t="s">
        <v>424</v>
      </c>
      <c r="C13" s="55">
        <f t="shared" si="1"/>
        <v>0</v>
      </c>
      <c r="D13" s="236">
        <f>'Intenzity 0'!E45</f>
        <v>0</v>
      </c>
      <c r="E13" s="236">
        <f>'Intenzity 0'!F45</f>
        <v>0</v>
      </c>
      <c r="F13" s="236">
        <f>'Intenzity 0'!G45</f>
        <v>0</v>
      </c>
      <c r="G13" s="236">
        <f>'Intenzity 0'!H45</f>
        <v>0</v>
      </c>
      <c r="H13" s="236">
        <f>'Intenzity 0'!I45</f>
        <v>0</v>
      </c>
      <c r="I13" s="236">
        <f>'Intenzity 0'!J45</f>
        <v>0</v>
      </c>
      <c r="J13" s="236">
        <f>'Intenzity 0'!K45</f>
        <v>0</v>
      </c>
      <c r="K13" s="236">
        <f>'Intenzity 0'!L45</f>
        <v>0</v>
      </c>
      <c r="L13" s="236">
        <f>'Intenzity 0'!M45</f>
        <v>0</v>
      </c>
      <c r="M13" s="236">
        <f>'Intenzity 0'!N45</f>
        <v>0</v>
      </c>
      <c r="N13" s="236">
        <f>'Intenzity 0'!O45</f>
        <v>0</v>
      </c>
      <c r="O13" s="236">
        <f>'Intenzity 0'!P45</f>
        <v>0</v>
      </c>
      <c r="P13" s="236">
        <f>'Intenzity 0'!Q45</f>
        <v>0</v>
      </c>
      <c r="Q13" s="236">
        <f>'Intenzity 0'!R45</f>
        <v>0</v>
      </c>
      <c r="R13" s="236">
        <f>'Intenzity 0'!S45</f>
        <v>0</v>
      </c>
      <c r="S13" s="236">
        <f>'Intenzity 0'!T45</f>
        <v>0</v>
      </c>
      <c r="T13" s="236">
        <f>'Intenzity 0'!U45</f>
        <v>0</v>
      </c>
      <c r="U13" s="236">
        <f>'Intenzity 0'!V45</f>
        <v>0</v>
      </c>
      <c r="V13" s="236">
        <f>'Intenzity 0'!W45</f>
        <v>0</v>
      </c>
      <c r="W13" s="236">
        <f>'Intenzity 0'!X45</f>
        <v>0</v>
      </c>
      <c r="X13" s="236">
        <f>'Intenzity 0'!Y45</f>
        <v>0</v>
      </c>
      <c r="Y13" s="236">
        <f>'Intenzity 0'!Z45</f>
        <v>0</v>
      </c>
      <c r="Z13" s="236">
        <f>'Intenzity 0'!AA45</f>
        <v>0</v>
      </c>
      <c r="AA13" s="236">
        <f>'Intenzity 0'!AB45</f>
        <v>0</v>
      </c>
      <c r="AB13" s="236">
        <f>'Intenzity 0'!AC45</f>
        <v>0</v>
      </c>
      <c r="AC13" s="236">
        <f>'Intenzity 0'!AD45</f>
        <v>0</v>
      </c>
      <c r="AD13" s="236">
        <f>'Intenzity 0'!AE45</f>
        <v>0</v>
      </c>
      <c r="AE13" s="236">
        <f>'Intenzity 0'!AF45</f>
        <v>0</v>
      </c>
      <c r="AF13" s="236">
        <f>'Intenzity 0'!AG45</f>
        <v>0</v>
      </c>
      <c r="AG13" s="236">
        <f>'Intenzity 0'!AH45</f>
        <v>0</v>
      </c>
    </row>
    <row r="14" spans="2:33" x14ac:dyDescent="0.2">
      <c r="B14" s="48" t="s">
        <v>425</v>
      </c>
      <c r="C14" s="55">
        <f t="shared" si="1"/>
        <v>0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0</v>
      </c>
      <c r="P14" s="236">
        <v>0</v>
      </c>
      <c r="Q14" s="236">
        <v>0</v>
      </c>
      <c r="R14" s="236">
        <v>0</v>
      </c>
      <c r="S14" s="236">
        <v>0</v>
      </c>
      <c r="T14" s="236">
        <v>0</v>
      </c>
      <c r="U14" s="236">
        <v>0</v>
      </c>
      <c r="V14" s="236">
        <v>0</v>
      </c>
      <c r="W14" s="236">
        <v>0</v>
      </c>
      <c r="X14" s="236">
        <v>0</v>
      </c>
      <c r="Y14" s="236">
        <v>0</v>
      </c>
      <c r="Z14" s="236">
        <v>0</v>
      </c>
      <c r="AA14" s="236">
        <v>0</v>
      </c>
      <c r="AB14" s="236">
        <v>0</v>
      </c>
      <c r="AC14" s="236">
        <v>0</v>
      </c>
      <c r="AD14" s="236">
        <v>0</v>
      </c>
      <c r="AE14" s="236">
        <v>0</v>
      </c>
      <c r="AF14" s="236">
        <v>0</v>
      </c>
      <c r="AG14" s="236">
        <v>0</v>
      </c>
    </row>
    <row r="15" spans="2:33" x14ac:dyDescent="0.2">
      <c r="B15" s="48" t="s">
        <v>426</v>
      </c>
      <c r="C15" s="55">
        <f t="shared" si="1"/>
        <v>0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0</v>
      </c>
      <c r="P15" s="236">
        <v>0</v>
      </c>
      <c r="Q15" s="236">
        <v>0</v>
      </c>
      <c r="R15" s="236">
        <v>0</v>
      </c>
      <c r="S15" s="236">
        <v>0</v>
      </c>
      <c r="T15" s="236">
        <v>0</v>
      </c>
      <c r="U15" s="236">
        <v>0</v>
      </c>
      <c r="V15" s="236">
        <v>0</v>
      </c>
      <c r="W15" s="236">
        <v>0</v>
      </c>
      <c r="X15" s="236">
        <v>0</v>
      </c>
      <c r="Y15" s="236">
        <v>0</v>
      </c>
      <c r="Z15" s="236">
        <v>0</v>
      </c>
      <c r="AA15" s="236">
        <v>0</v>
      </c>
      <c r="AB15" s="236">
        <v>0</v>
      </c>
      <c r="AC15" s="236">
        <v>0</v>
      </c>
      <c r="AD15" s="236">
        <v>0</v>
      </c>
      <c r="AE15" s="236">
        <v>0</v>
      </c>
      <c r="AF15" s="236">
        <v>0</v>
      </c>
      <c r="AG15" s="236">
        <v>0</v>
      </c>
    </row>
    <row r="16" spans="2:33" x14ac:dyDescent="0.2">
      <c r="B16" s="48" t="s">
        <v>431</v>
      </c>
      <c r="C16" s="55">
        <f t="shared" si="1"/>
        <v>0</v>
      </c>
      <c r="D16" s="236">
        <f>'Intenzity 0'!E62</f>
        <v>0</v>
      </c>
      <c r="E16" s="236">
        <f>'Intenzity 0'!F62</f>
        <v>0</v>
      </c>
      <c r="F16" s="236">
        <f>'Intenzity 0'!G62</f>
        <v>0</v>
      </c>
      <c r="G16" s="236">
        <f>'Intenzity 0'!H62</f>
        <v>0</v>
      </c>
      <c r="H16" s="236">
        <f>'Intenzity 0'!I62</f>
        <v>0</v>
      </c>
      <c r="I16" s="236">
        <f>'Intenzity 0'!J62</f>
        <v>0</v>
      </c>
      <c r="J16" s="236">
        <f>'Intenzity 0'!K62</f>
        <v>0</v>
      </c>
      <c r="K16" s="236">
        <f>'Intenzity 0'!L62</f>
        <v>0</v>
      </c>
      <c r="L16" s="236">
        <f>'Intenzity 0'!M62</f>
        <v>0</v>
      </c>
      <c r="M16" s="236">
        <f>'Intenzity 0'!N62</f>
        <v>0</v>
      </c>
      <c r="N16" s="236">
        <f>'Intenzity 0'!O62</f>
        <v>0</v>
      </c>
      <c r="O16" s="236">
        <f>'Intenzity 0'!P62</f>
        <v>0</v>
      </c>
      <c r="P16" s="236">
        <f>'Intenzity 0'!Q62</f>
        <v>0</v>
      </c>
      <c r="Q16" s="236">
        <f>'Intenzity 0'!R62</f>
        <v>0</v>
      </c>
      <c r="R16" s="236">
        <f>'Intenzity 0'!S62</f>
        <v>0</v>
      </c>
      <c r="S16" s="236">
        <f>'Intenzity 0'!T62</f>
        <v>0</v>
      </c>
      <c r="T16" s="236">
        <f>'Intenzity 0'!U62</f>
        <v>0</v>
      </c>
      <c r="U16" s="236">
        <f>'Intenzity 0'!V62</f>
        <v>0</v>
      </c>
      <c r="V16" s="236">
        <f>'Intenzity 0'!W62</f>
        <v>0</v>
      </c>
      <c r="W16" s="236">
        <f>'Intenzity 0'!X62</f>
        <v>0</v>
      </c>
      <c r="X16" s="236">
        <f>'Intenzity 0'!Y62</f>
        <v>0</v>
      </c>
      <c r="Y16" s="236">
        <f>'Intenzity 0'!Z62</f>
        <v>0</v>
      </c>
      <c r="Z16" s="236">
        <f>'Intenzity 0'!AA62</f>
        <v>0</v>
      </c>
      <c r="AA16" s="236">
        <f>'Intenzity 0'!AB62</f>
        <v>0</v>
      </c>
      <c r="AB16" s="236">
        <f>'Intenzity 0'!AC62</f>
        <v>0</v>
      </c>
      <c r="AC16" s="236">
        <f>'Intenzity 0'!AD62</f>
        <v>0</v>
      </c>
      <c r="AD16" s="236">
        <f>'Intenzity 0'!AE62</f>
        <v>0</v>
      </c>
      <c r="AE16" s="236">
        <f>'Intenzity 0'!AF62</f>
        <v>0</v>
      </c>
      <c r="AF16" s="236">
        <f>'Intenzity 0'!AG62</f>
        <v>0</v>
      </c>
      <c r="AG16" s="236">
        <f>'Intenzity 0'!AH62</f>
        <v>0</v>
      </c>
    </row>
    <row r="17" spans="2:33" x14ac:dyDescent="0.2">
      <c r="B17" s="48" t="s">
        <v>427</v>
      </c>
      <c r="C17" s="55">
        <f t="shared" si="1"/>
        <v>0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0</v>
      </c>
      <c r="P17" s="236">
        <v>0</v>
      </c>
      <c r="Q17" s="236">
        <v>0</v>
      </c>
      <c r="R17" s="236">
        <v>0</v>
      </c>
      <c r="S17" s="236">
        <v>0</v>
      </c>
      <c r="T17" s="236">
        <v>0</v>
      </c>
      <c r="U17" s="236">
        <v>0</v>
      </c>
      <c r="V17" s="236">
        <v>0</v>
      </c>
      <c r="W17" s="236">
        <v>0</v>
      </c>
      <c r="X17" s="236">
        <v>0</v>
      </c>
      <c r="Y17" s="236">
        <v>0</v>
      </c>
      <c r="Z17" s="236">
        <v>0</v>
      </c>
      <c r="AA17" s="236">
        <v>0</v>
      </c>
      <c r="AB17" s="236">
        <v>0</v>
      </c>
      <c r="AC17" s="236">
        <v>0</v>
      </c>
      <c r="AD17" s="236">
        <v>0</v>
      </c>
      <c r="AE17" s="236">
        <v>0</v>
      </c>
      <c r="AF17" s="236">
        <v>0</v>
      </c>
      <c r="AG17" s="236">
        <v>0</v>
      </c>
    </row>
    <row r="18" spans="2:33" x14ac:dyDescent="0.2">
      <c r="B18" s="48" t="s">
        <v>428</v>
      </c>
      <c r="C18" s="55">
        <f t="shared" si="1"/>
        <v>0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0</v>
      </c>
      <c r="P18" s="236">
        <v>0</v>
      </c>
      <c r="Q18" s="236">
        <v>0</v>
      </c>
      <c r="R18" s="236">
        <v>0</v>
      </c>
      <c r="S18" s="236">
        <v>0</v>
      </c>
      <c r="T18" s="236">
        <v>0</v>
      </c>
      <c r="U18" s="236">
        <v>0</v>
      </c>
      <c r="V18" s="236">
        <v>0</v>
      </c>
      <c r="W18" s="236">
        <v>0</v>
      </c>
      <c r="X18" s="236">
        <v>0</v>
      </c>
      <c r="Y18" s="236">
        <v>0</v>
      </c>
      <c r="Z18" s="236">
        <v>0</v>
      </c>
      <c r="AA18" s="236">
        <v>0</v>
      </c>
      <c r="AB18" s="236">
        <v>0</v>
      </c>
      <c r="AC18" s="236">
        <v>0</v>
      </c>
      <c r="AD18" s="236">
        <v>0</v>
      </c>
      <c r="AE18" s="236">
        <v>0</v>
      </c>
      <c r="AF18" s="236">
        <v>0</v>
      </c>
      <c r="AG18" s="236">
        <v>0</v>
      </c>
    </row>
    <row r="19" spans="2:33" x14ac:dyDescent="0.2">
      <c r="B19" s="48" t="s">
        <v>430</v>
      </c>
      <c r="C19" s="55">
        <f t="shared" si="1"/>
        <v>0</v>
      </c>
      <c r="D19" s="236">
        <f>'Intenzity 0'!E79</f>
        <v>0</v>
      </c>
      <c r="E19" s="236">
        <f>'Intenzity 0'!F79</f>
        <v>0</v>
      </c>
      <c r="F19" s="236">
        <f>'Intenzity 0'!G79</f>
        <v>0</v>
      </c>
      <c r="G19" s="236">
        <f>'Intenzity 0'!H79</f>
        <v>0</v>
      </c>
      <c r="H19" s="236">
        <f>'Intenzity 0'!I79</f>
        <v>0</v>
      </c>
      <c r="I19" s="236">
        <f>'Intenzity 0'!J79</f>
        <v>0</v>
      </c>
      <c r="J19" s="236">
        <f>'Intenzity 0'!K79</f>
        <v>0</v>
      </c>
      <c r="K19" s="236">
        <f>'Intenzity 0'!L79</f>
        <v>0</v>
      </c>
      <c r="L19" s="236">
        <f>'Intenzity 0'!M79</f>
        <v>0</v>
      </c>
      <c r="M19" s="236">
        <f>'Intenzity 0'!N79</f>
        <v>0</v>
      </c>
      <c r="N19" s="236">
        <f>'Intenzity 0'!O79</f>
        <v>0</v>
      </c>
      <c r="O19" s="236">
        <f>'Intenzity 0'!P79</f>
        <v>0</v>
      </c>
      <c r="P19" s="236">
        <f>'Intenzity 0'!Q79</f>
        <v>0</v>
      </c>
      <c r="Q19" s="236">
        <f>'Intenzity 0'!R79</f>
        <v>0</v>
      </c>
      <c r="R19" s="236">
        <f>'Intenzity 0'!S79</f>
        <v>0</v>
      </c>
      <c r="S19" s="236">
        <f>'Intenzity 0'!T79</f>
        <v>0</v>
      </c>
      <c r="T19" s="236">
        <f>'Intenzity 0'!U79</f>
        <v>0</v>
      </c>
      <c r="U19" s="236">
        <f>'Intenzity 0'!V79</f>
        <v>0</v>
      </c>
      <c r="V19" s="236">
        <f>'Intenzity 0'!W79</f>
        <v>0</v>
      </c>
      <c r="W19" s="236">
        <f>'Intenzity 0'!X79</f>
        <v>0</v>
      </c>
      <c r="X19" s="236">
        <f>'Intenzity 0'!Y79</f>
        <v>0</v>
      </c>
      <c r="Y19" s="236">
        <f>'Intenzity 0'!Z79</f>
        <v>0</v>
      </c>
      <c r="Z19" s="236">
        <f>'Intenzity 0'!AA79</f>
        <v>0</v>
      </c>
      <c r="AA19" s="236">
        <f>'Intenzity 0'!AB79</f>
        <v>0</v>
      </c>
      <c r="AB19" s="236">
        <f>'Intenzity 0'!AC79</f>
        <v>0</v>
      </c>
      <c r="AC19" s="236">
        <f>'Intenzity 0'!AD79</f>
        <v>0</v>
      </c>
      <c r="AD19" s="236">
        <f>'Intenzity 0'!AE79</f>
        <v>0</v>
      </c>
      <c r="AE19" s="236">
        <f>'Intenzity 0'!AF79</f>
        <v>0</v>
      </c>
      <c r="AF19" s="236">
        <f>'Intenzity 0'!AG79</f>
        <v>0</v>
      </c>
      <c r="AG19" s="236">
        <f>'Intenzity 0'!AH79</f>
        <v>0</v>
      </c>
    </row>
    <row r="20" spans="2:33" x14ac:dyDescent="0.2">
      <c r="B20" s="49" t="s">
        <v>9</v>
      </c>
      <c r="C20" s="237">
        <f t="shared" si="1"/>
        <v>4818000.0000000009</v>
      </c>
      <c r="D20" s="237">
        <f t="shared" ref="D20:AG20" si="2">SUM(D5:D19)</f>
        <v>160600.00000000003</v>
      </c>
      <c r="E20" s="237">
        <f t="shared" si="2"/>
        <v>160600.00000000003</v>
      </c>
      <c r="F20" s="237">
        <f t="shared" si="2"/>
        <v>160600.00000000003</v>
      </c>
      <c r="G20" s="237">
        <f t="shared" si="2"/>
        <v>160600.00000000003</v>
      </c>
      <c r="H20" s="237">
        <f t="shared" si="2"/>
        <v>160600.00000000003</v>
      </c>
      <c r="I20" s="237">
        <f t="shared" si="2"/>
        <v>160600.00000000003</v>
      </c>
      <c r="J20" s="237">
        <f t="shared" si="2"/>
        <v>160600.00000000003</v>
      </c>
      <c r="K20" s="237">
        <f t="shared" si="2"/>
        <v>160600.00000000003</v>
      </c>
      <c r="L20" s="237">
        <f t="shared" si="2"/>
        <v>160600.00000000003</v>
      </c>
      <c r="M20" s="237">
        <f t="shared" si="2"/>
        <v>160600.00000000003</v>
      </c>
      <c r="N20" s="237">
        <f t="shared" si="2"/>
        <v>160600.00000000003</v>
      </c>
      <c r="O20" s="237">
        <f t="shared" si="2"/>
        <v>160600.00000000003</v>
      </c>
      <c r="P20" s="237">
        <f t="shared" si="2"/>
        <v>160600.00000000003</v>
      </c>
      <c r="Q20" s="237">
        <f t="shared" si="2"/>
        <v>160600.00000000003</v>
      </c>
      <c r="R20" s="237">
        <f t="shared" si="2"/>
        <v>160600.00000000003</v>
      </c>
      <c r="S20" s="237">
        <f t="shared" si="2"/>
        <v>160600.00000000003</v>
      </c>
      <c r="T20" s="237">
        <f t="shared" si="2"/>
        <v>160600.00000000003</v>
      </c>
      <c r="U20" s="237">
        <f t="shared" si="2"/>
        <v>160600.00000000003</v>
      </c>
      <c r="V20" s="237">
        <f t="shared" si="2"/>
        <v>160600.00000000003</v>
      </c>
      <c r="W20" s="237">
        <f t="shared" si="2"/>
        <v>160600.00000000003</v>
      </c>
      <c r="X20" s="237">
        <f t="shared" si="2"/>
        <v>160600.00000000003</v>
      </c>
      <c r="Y20" s="237">
        <f t="shared" si="2"/>
        <v>160600.00000000003</v>
      </c>
      <c r="Z20" s="237">
        <f t="shared" si="2"/>
        <v>160600.00000000003</v>
      </c>
      <c r="AA20" s="237">
        <f t="shared" si="2"/>
        <v>160600.00000000003</v>
      </c>
      <c r="AB20" s="237">
        <f t="shared" si="2"/>
        <v>160600.00000000003</v>
      </c>
      <c r="AC20" s="237">
        <f t="shared" si="2"/>
        <v>160600.00000000003</v>
      </c>
      <c r="AD20" s="237">
        <f t="shared" si="2"/>
        <v>160600.00000000003</v>
      </c>
      <c r="AE20" s="237">
        <f t="shared" si="2"/>
        <v>160600.00000000003</v>
      </c>
      <c r="AF20" s="237">
        <f t="shared" si="2"/>
        <v>160600.00000000003</v>
      </c>
      <c r="AG20" s="237">
        <f t="shared" si="2"/>
        <v>160600.00000000003</v>
      </c>
    </row>
    <row r="23" spans="2:33" x14ac:dyDescent="0.2">
      <c r="B23" s="48"/>
      <c r="C23" s="48"/>
      <c r="D23" s="48" t="s">
        <v>10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2:33" x14ac:dyDescent="0.2">
      <c r="B24" s="49" t="s">
        <v>429</v>
      </c>
      <c r="C24" s="49"/>
      <c r="D24" s="50">
        <v>1</v>
      </c>
      <c r="E24" s="50">
        <v>2</v>
      </c>
      <c r="F24" s="50">
        <v>3</v>
      </c>
      <c r="G24" s="50">
        <v>4</v>
      </c>
      <c r="H24" s="50">
        <v>5</v>
      </c>
      <c r="I24" s="50">
        <v>6</v>
      </c>
      <c r="J24" s="50">
        <v>7</v>
      </c>
      <c r="K24" s="50">
        <v>8</v>
      </c>
      <c r="L24" s="50">
        <v>9</v>
      </c>
      <c r="M24" s="50">
        <v>10</v>
      </c>
      <c r="N24" s="50">
        <v>11</v>
      </c>
      <c r="O24" s="50">
        <v>12</v>
      </c>
      <c r="P24" s="50">
        <v>13</v>
      </c>
      <c r="Q24" s="50">
        <v>14</v>
      </c>
      <c r="R24" s="50">
        <v>15</v>
      </c>
      <c r="S24" s="50">
        <v>16</v>
      </c>
      <c r="T24" s="50">
        <v>17</v>
      </c>
      <c r="U24" s="50">
        <v>18</v>
      </c>
      <c r="V24" s="50">
        <v>19</v>
      </c>
      <c r="W24" s="50">
        <v>20</v>
      </c>
      <c r="X24" s="50">
        <v>21</v>
      </c>
      <c r="Y24" s="50">
        <v>22</v>
      </c>
      <c r="Z24" s="50">
        <v>23</v>
      </c>
      <c r="AA24" s="50">
        <v>24</v>
      </c>
      <c r="AB24" s="50">
        <v>25</v>
      </c>
      <c r="AC24" s="50">
        <v>26</v>
      </c>
      <c r="AD24" s="50">
        <v>27</v>
      </c>
      <c r="AE24" s="50">
        <v>28</v>
      </c>
      <c r="AF24" s="50">
        <v>29</v>
      </c>
      <c r="AG24" s="50">
        <v>30</v>
      </c>
    </row>
    <row r="25" spans="2:33" x14ac:dyDescent="0.2">
      <c r="B25" s="51" t="s">
        <v>46</v>
      </c>
      <c r="C25" s="51" t="s">
        <v>9</v>
      </c>
      <c r="D25" s="53">
        <f>D4</f>
        <v>2022</v>
      </c>
      <c r="E25" s="53">
        <f t="shared" ref="E25:AG25" si="3">E4</f>
        <v>2023</v>
      </c>
      <c r="F25" s="53">
        <f t="shared" si="3"/>
        <v>2024</v>
      </c>
      <c r="G25" s="53">
        <f t="shared" si="3"/>
        <v>2025</v>
      </c>
      <c r="H25" s="53">
        <f t="shared" si="3"/>
        <v>2026</v>
      </c>
      <c r="I25" s="53">
        <f t="shared" si="3"/>
        <v>2027</v>
      </c>
      <c r="J25" s="53">
        <f t="shared" si="3"/>
        <v>2028</v>
      </c>
      <c r="K25" s="53">
        <f t="shared" si="3"/>
        <v>2029</v>
      </c>
      <c r="L25" s="53">
        <f t="shared" si="3"/>
        <v>2030</v>
      </c>
      <c r="M25" s="53">
        <f t="shared" si="3"/>
        <v>2031</v>
      </c>
      <c r="N25" s="53">
        <f t="shared" si="3"/>
        <v>2032</v>
      </c>
      <c r="O25" s="53">
        <f t="shared" si="3"/>
        <v>2033</v>
      </c>
      <c r="P25" s="53">
        <f t="shared" si="3"/>
        <v>2034</v>
      </c>
      <c r="Q25" s="53">
        <f t="shared" si="3"/>
        <v>2035</v>
      </c>
      <c r="R25" s="53">
        <f t="shared" si="3"/>
        <v>2036</v>
      </c>
      <c r="S25" s="53">
        <f t="shared" si="3"/>
        <v>2037</v>
      </c>
      <c r="T25" s="53">
        <f t="shared" si="3"/>
        <v>2038</v>
      </c>
      <c r="U25" s="53">
        <f t="shared" si="3"/>
        <v>2039</v>
      </c>
      <c r="V25" s="53">
        <f t="shared" si="3"/>
        <v>2040</v>
      </c>
      <c r="W25" s="53">
        <f t="shared" si="3"/>
        <v>2041</v>
      </c>
      <c r="X25" s="53">
        <f t="shared" si="3"/>
        <v>2042</v>
      </c>
      <c r="Y25" s="53">
        <f t="shared" si="3"/>
        <v>2043</v>
      </c>
      <c r="Z25" s="53">
        <f t="shared" si="3"/>
        <v>2044</v>
      </c>
      <c r="AA25" s="53">
        <f t="shared" si="3"/>
        <v>2045</v>
      </c>
      <c r="AB25" s="53">
        <f t="shared" si="3"/>
        <v>2046</v>
      </c>
      <c r="AC25" s="53">
        <f t="shared" si="3"/>
        <v>2047</v>
      </c>
      <c r="AD25" s="53">
        <f t="shared" si="3"/>
        <v>2048</v>
      </c>
      <c r="AE25" s="53">
        <f t="shared" si="3"/>
        <v>2049</v>
      </c>
      <c r="AF25" s="53">
        <f t="shared" si="3"/>
        <v>2050</v>
      </c>
      <c r="AG25" s="53">
        <f t="shared" si="3"/>
        <v>2051</v>
      </c>
    </row>
    <row r="26" spans="2:33" x14ac:dyDescent="0.2">
      <c r="B26" s="48" t="s">
        <v>416</v>
      </c>
      <c r="C26" s="55">
        <f>SUM(D26:AG26)</f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236">
        <v>0</v>
      </c>
      <c r="M26" s="236">
        <v>0</v>
      </c>
      <c r="N26" s="236">
        <v>0</v>
      </c>
      <c r="O26" s="236">
        <v>0</v>
      </c>
      <c r="P26" s="236">
        <v>0</v>
      </c>
      <c r="Q26" s="236">
        <v>0</v>
      </c>
      <c r="R26" s="236">
        <v>0</v>
      </c>
      <c r="S26" s="236">
        <v>0</v>
      </c>
      <c r="T26" s="236">
        <v>0</v>
      </c>
      <c r="U26" s="236">
        <v>0</v>
      </c>
      <c r="V26" s="236">
        <v>0</v>
      </c>
      <c r="W26" s="236">
        <v>0</v>
      </c>
      <c r="X26" s="236">
        <v>0</v>
      </c>
      <c r="Y26" s="236">
        <v>0</v>
      </c>
      <c r="Z26" s="236">
        <v>0</v>
      </c>
      <c r="AA26" s="236">
        <v>0</v>
      </c>
      <c r="AB26" s="236">
        <v>0</v>
      </c>
      <c r="AC26" s="236">
        <v>0</v>
      </c>
      <c r="AD26" s="236">
        <v>0</v>
      </c>
      <c r="AE26" s="236">
        <v>0</v>
      </c>
      <c r="AF26" s="236">
        <v>0</v>
      </c>
      <c r="AG26" s="236">
        <v>0</v>
      </c>
    </row>
    <row r="27" spans="2:33" x14ac:dyDescent="0.2">
      <c r="B27" s="48" t="s">
        <v>417</v>
      </c>
      <c r="C27" s="55">
        <f>SUM(D27:AG27)</f>
        <v>0</v>
      </c>
      <c r="D27" s="236">
        <v>0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0</v>
      </c>
      <c r="P27" s="236">
        <v>0</v>
      </c>
      <c r="Q27" s="236">
        <v>0</v>
      </c>
      <c r="R27" s="236">
        <v>0</v>
      </c>
      <c r="S27" s="236">
        <v>0</v>
      </c>
      <c r="T27" s="236">
        <v>0</v>
      </c>
      <c r="U27" s="236">
        <v>0</v>
      </c>
      <c r="V27" s="236">
        <v>0</v>
      </c>
      <c r="W27" s="236">
        <v>0</v>
      </c>
      <c r="X27" s="236">
        <v>0</v>
      </c>
      <c r="Y27" s="236">
        <v>0</v>
      </c>
      <c r="Z27" s="236">
        <v>0</v>
      </c>
      <c r="AA27" s="236">
        <v>0</v>
      </c>
      <c r="AB27" s="236">
        <v>0</v>
      </c>
      <c r="AC27" s="236">
        <v>0</v>
      </c>
      <c r="AD27" s="236">
        <v>0</v>
      </c>
      <c r="AE27" s="236">
        <v>0</v>
      </c>
      <c r="AF27" s="236">
        <v>0</v>
      </c>
      <c r="AG27" s="236">
        <v>0</v>
      </c>
    </row>
    <row r="28" spans="2:33" x14ac:dyDescent="0.2">
      <c r="B28" s="48" t="s">
        <v>422</v>
      </c>
      <c r="C28" s="55">
        <f t="shared" ref="C28:C38" si="4">SUM(D28:AG28)</f>
        <v>0</v>
      </c>
      <c r="D28" s="236">
        <f>'Intenzity 1'!E11</f>
        <v>0</v>
      </c>
      <c r="E28" s="236">
        <f>'Intenzity 1'!F11</f>
        <v>0</v>
      </c>
      <c r="F28" s="236">
        <f>'Intenzity 1'!G11</f>
        <v>0</v>
      </c>
      <c r="G28" s="236">
        <f>'Intenzity 1'!H11</f>
        <v>0</v>
      </c>
      <c r="H28" s="236">
        <f>'Intenzity 1'!I11</f>
        <v>0</v>
      </c>
      <c r="I28" s="236">
        <f>'Intenzity 1'!J11</f>
        <v>0</v>
      </c>
      <c r="J28" s="236">
        <f>'Intenzity 1'!K11</f>
        <v>0</v>
      </c>
      <c r="K28" s="236">
        <f>'Intenzity 1'!L11</f>
        <v>0</v>
      </c>
      <c r="L28" s="236">
        <f>'Intenzity 1'!M11</f>
        <v>0</v>
      </c>
      <c r="M28" s="236">
        <f>'Intenzity 1'!N11</f>
        <v>0</v>
      </c>
      <c r="N28" s="236">
        <f>'Intenzity 1'!O11</f>
        <v>0</v>
      </c>
      <c r="O28" s="236">
        <f>'Intenzity 1'!P11</f>
        <v>0</v>
      </c>
      <c r="P28" s="236">
        <f>'Intenzity 1'!Q11</f>
        <v>0</v>
      </c>
      <c r="Q28" s="236">
        <f>'Intenzity 1'!R11</f>
        <v>0</v>
      </c>
      <c r="R28" s="236">
        <f>'Intenzity 1'!S11</f>
        <v>0</v>
      </c>
      <c r="S28" s="236">
        <f>'Intenzity 1'!T11</f>
        <v>0</v>
      </c>
      <c r="T28" s="236">
        <f>'Intenzity 1'!U11</f>
        <v>0</v>
      </c>
      <c r="U28" s="236">
        <f>'Intenzity 1'!V11</f>
        <v>0</v>
      </c>
      <c r="V28" s="236">
        <f>'Intenzity 1'!W11</f>
        <v>0</v>
      </c>
      <c r="W28" s="236">
        <f>'Intenzity 1'!X11</f>
        <v>0</v>
      </c>
      <c r="X28" s="236">
        <f>'Intenzity 1'!Y11</f>
        <v>0</v>
      </c>
      <c r="Y28" s="236">
        <f>'Intenzity 1'!Z11</f>
        <v>0</v>
      </c>
      <c r="Z28" s="236">
        <f>'Intenzity 1'!AA11</f>
        <v>0</v>
      </c>
      <c r="AA28" s="236">
        <f>'Intenzity 1'!AB11</f>
        <v>0</v>
      </c>
      <c r="AB28" s="236">
        <f>'Intenzity 1'!AC11</f>
        <v>0</v>
      </c>
      <c r="AC28" s="236">
        <f>'Intenzity 1'!AD11</f>
        <v>0</v>
      </c>
      <c r="AD28" s="236">
        <f>'Intenzity 1'!AE11</f>
        <v>0</v>
      </c>
      <c r="AE28" s="236">
        <f>'Intenzity 1'!AF11</f>
        <v>0</v>
      </c>
      <c r="AF28" s="236">
        <f>'Intenzity 1'!AG11</f>
        <v>0</v>
      </c>
      <c r="AG28" s="236">
        <f>'Intenzity 1'!AH11</f>
        <v>0</v>
      </c>
    </row>
    <row r="29" spans="2:33" x14ac:dyDescent="0.2">
      <c r="B29" s="48" t="s">
        <v>418</v>
      </c>
      <c r="C29" s="55">
        <f t="shared" si="4"/>
        <v>0</v>
      </c>
      <c r="D29" s="236">
        <v>0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0</v>
      </c>
      <c r="P29" s="236">
        <v>0</v>
      </c>
      <c r="Q29" s="236">
        <v>0</v>
      </c>
      <c r="R29" s="236">
        <v>0</v>
      </c>
      <c r="S29" s="236">
        <v>0</v>
      </c>
      <c r="T29" s="236">
        <v>0</v>
      </c>
      <c r="U29" s="236">
        <v>0</v>
      </c>
      <c r="V29" s="236">
        <v>0</v>
      </c>
      <c r="W29" s="236">
        <v>0</v>
      </c>
      <c r="X29" s="236">
        <v>0</v>
      </c>
      <c r="Y29" s="236">
        <v>0</v>
      </c>
      <c r="Z29" s="236">
        <v>0</v>
      </c>
      <c r="AA29" s="236">
        <v>0</v>
      </c>
      <c r="AB29" s="236">
        <v>0</v>
      </c>
      <c r="AC29" s="236">
        <v>0</v>
      </c>
      <c r="AD29" s="236">
        <v>0</v>
      </c>
      <c r="AE29" s="236">
        <v>0</v>
      </c>
      <c r="AF29" s="236">
        <v>0</v>
      </c>
      <c r="AG29" s="236">
        <v>0</v>
      </c>
    </row>
    <row r="30" spans="2:33" x14ac:dyDescent="0.2">
      <c r="B30" s="48" t="s">
        <v>419</v>
      </c>
      <c r="C30" s="55">
        <f>SUM(D30:AG30)</f>
        <v>0</v>
      </c>
      <c r="D30" s="236">
        <v>0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0</v>
      </c>
      <c r="P30" s="236">
        <v>0</v>
      </c>
      <c r="Q30" s="236">
        <v>0</v>
      </c>
      <c r="R30" s="236">
        <v>0</v>
      </c>
      <c r="S30" s="236">
        <v>0</v>
      </c>
      <c r="T30" s="236">
        <v>0</v>
      </c>
      <c r="U30" s="236">
        <v>0</v>
      </c>
      <c r="V30" s="236">
        <v>0</v>
      </c>
      <c r="W30" s="236">
        <v>0</v>
      </c>
      <c r="X30" s="236">
        <v>0</v>
      </c>
      <c r="Y30" s="236">
        <v>0</v>
      </c>
      <c r="Z30" s="236">
        <v>0</v>
      </c>
      <c r="AA30" s="236">
        <v>0</v>
      </c>
      <c r="AB30" s="236">
        <v>0</v>
      </c>
      <c r="AC30" s="236">
        <v>0</v>
      </c>
      <c r="AD30" s="236">
        <v>0</v>
      </c>
      <c r="AE30" s="236">
        <v>0</v>
      </c>
      <c r="AF30" s="236">
        <v>0</v>
      </c>
      <c r="AG30" s="236">
        <v>0</v>
      </c>
    </row>
    <row r="31" spans="2:33" x14ac:dyDescent="0.2">
      <c r="B31" s="48" t="s">
        <v>423</v>
      </c>
      <c r="C31" s="55">
        <f t="shared" si="4"/>
        <v>0</v>
      </c>
      <c r="D31" s="236">
        <f>'Intenzity 1'!E28</f>
        <v>0</v>
      </c>
      <c r="E31" s="236">
        <f>'Intenzity 1'!F28</f>
        <v>0</v>
      </c>
      <c r="F31" s="236">
        <f>'Intenzity 1'!G28</f>
        <v>0</v>
      </c>
      <c r="G31" s="236">
        <f>'Intenzity 1'!H28</f>
        <v>0</v>
      </c>
      <c r="H31" s="236">
        <f>'Intenzity 1'!I28</f>
        <v>0</v>
      </c>
      <c r="I31" s="236">
        <f>'Intenzity 1'!J28</f>
        <v>0</v>
      </c>
      <c r="J31" s="236">
        <f>'Intenzity 1'!K28</f>
        <v>0</v>
      </c>
      <c r="K31" s="236">
        <f>'Intenzity 1'!L28</f>
        <v>0</v>
      </c>
      <c r="L31" s="236">
        <f>'Intenzity 1'!M28</f>
        <v>0</v>
      </c>
      <c r="M31" s="236">
        <f>'Intenzity 1'!N28</f>
        <v>0</v>
      </c>
      <c r="N31" s="236">
        <f>'Intenzity 1'!O28</f>
        <v>0</v>
      </c>
      <c r="O31" s="236">
        <f>'Intenzity 1'!P28</f>
        <v>0</v>
      </c>
      <c r="P31" s="236">
        <f>'Intenzity 1'!Q28</f>
        <v>0</v>
      </c>
      <c r="Q31" s="236">
        <f>'Intenzity 1'!R28</f>
        <v>0</v>
      </c>
      <c r="R31" s="236">
        <f>'Intenzity 1'!S28</f>
        <v>0</v>
      </c>
      <c r="S31" s="236">
        <f>'Intenzity 1'!T28</f>
        <v>0</v>
      </c>
      <c r="T31" s="236">
        <f>'Intenzity 1'!U28</f>
        <v>0</v>
      </c>
      <c r="U31" s="236">
        <f>'Intenzity 1'!V28</f>
        <v>0</v>
      </c>
      <c r="V31" s="236">
        <f>'Intenzity 1'!W28</f>
        <v>0</v>
      </c>
      <c r="W31" s="236">
        <f>'Intenzity 1'!X28</f>
        <v>0</v>
      </c>
      <c r="X31" s="236">
        <f>'Intenzity 1'!Y28</f>
        <v>0</v>
      </c>
      <c r="Y31" s="236">
        <f>'Intenzity 1'!Z28</f>
        <v>0</v>
      </c>
      <c r="Z31" s="236">
        <f>'Intenzity 1'!AA28</f>
        <v>0</v>
      </c>
      <c r="AA31" s="236">
        <f>'Intenzity 1'!AB28</f>
        <v>0</v>
      </c>
      <c r="AB31" s="236">
        <f>'Intenzity 1'!AC28</f>
        <v>0</v>
      </c>
      <c r="AC31" s="236">
        <f>'Intenzity 1'!AD28</f>
        <v>0</v>
      </c>
      <c r="AD31" s="236">
        <f>'Intenzity 1'!AE28</f>
        <v>0</v>
      </c>
      <c r="AE31" s="236">
        <f>'Intenzity 1'!AF28</f>
        <v>0</v>
      </c>
      <c r="AF31" s="236">
        <f>'Intenzity 1'!AG28</f>
        <v>0</v>
      </c>
      <c r="AG31" s="236">
        <f>'Intenzity 1'!AH28</f>
        <v>0</v>
      </c>
    </row>
    <row r="32" spans="2:33" x14ac:dyDescent="0.2">
      <c r="B32" s="48" t="s">
        <v>420</v>
      </c>
      <c r="C32" s="55">
        <f t="shared" si="4"/>
        <v>0</v>
      </c>
      <c r="D32" s="236">
        <v>0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0</v>
      </c>
      <c r="P32" s="236">
        <v>0</v>
      </c>
      <c r="Q32" s="236">
        <v>0</v>
      </c>
      <c r="R32" s="236">
        <v>0</v>
      </c>
      <c r="S32" s="236">
        <v>0</v>
      </c>
      <c r="T32" s="236">
        <v>0</v>
      </c>
      <c r="U32" s="236">
        <v>0</v>
      </c>
      <c r="V32" s="236">
        <v>0</v>
      </c>
      <c r="W32" s="236">
        <v>0</v>
      </c>
      <c r="X32" s="236">
        <v>0</v>
      </c>
      <c r="Y32" s="236">
        <v>0</v>
      </c>
      <c r="Z32" s="236">
        <v>0</v>
      </c>
      <c r="AA32" s="236">
        <v>0</v>
      </c>
      <c r="AB32" s="236">
        <v>0</v>
      </c>
      <c r="AC32" s="236">
        <v>0</v>
      </c>
      <c r="AD32" s="236">
        <v>0</v>
      </c>
      <c r="AE32" s="236">
        <v>0</v>
      </c>
      <c r="AF32" s="236">
        <v>0</v>
      </c>
      <c r="AG32" s="236">
        <v>0</v>
      </c>
    </row>
    <row r="33" spans="2:33" x14ac:dyDescent="0.2">
      <c r="B33" s="48" t="s">
        <v>421</v>
      </c>
      <c r="C33" s="55">
        <f>SUM(D33:AG33)</f>
        <v>0</v>
      </c>
      <c r="D33" s="236">
        <v>0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0</v>
      </c>
      <c r="P33" s="236">
        <v>0</v>
      </c>
      <c r="Q33" s="236">
        <v>0</v>
      </c>
      <c r="R33" s="236">
        <v>0</v>
      </c>
      <c r="S33" s="236">
        <v>0</v>
      </c>
      <c r="T33" s="236">
        <v>0</v>
      </c>
      <c r="U33" s="236">
        <v>0</v>
      </c>
      <c r="V33" s="236">
        <v>0</v>
      </c>
      <c r="W33" s="236">
        <v>0</v>
      </c>
      <c r="X33" s="236">
        <v>0</v>
      </c>
      <c r="Y33" s="236">
        <v>0</v>
      </c>
      <c r="Z33" s="236">
        <v>0</v>
      </c>
      <c r="AA33" s="236">
        <v>0</v>
      </c>
      <c r="AB33" s="236">
        <v>0</v>
      </c>
      <c r="AC33" s="236">
        <v>0</v>
      </c>
      <c r="AD33" s="236">
        <v>0</v>
      </c>
      <c r="AE33" s="236">
        <v>0</v>
      </c>
      <c r="AF33" s="236">
        <v>0</v>
      </c>
      <c r="AG33" s="236">
        <v>0</v>
      </c>
    </row>
    <row r="34" spans="2:33" x14ac:dyDescent="0.2">
      <c r="B34" s="48" t="s">
        <v>424</v>
      </c>
      <c r="C34" s="55">
        <f t="shared" si="4"/>
        <v>0</v>
      </c>
      <c r="D34" s="236">
        <f>'Intenzity 1'!E45</f>
        <v>0</v>
      </c>
      <c r="E34" s="236">
        <f>'Intenzity 1'!F45</f>
        <v>0</v>
      </c>
      <c r="F34" s="236">
        <f>'Intenzity 1'!G45</f>
        <v>0</v>
      </c>
      <c r="G34" s="236">
        <f>'Intenzity 1'!H45</f>
        <v>0</v>
      </c>
      <c r="H34" s="236">
        <f>'Intenzity 1'!I45</f>
        <v>0</v>
      </c>
      <c r="I34" s="236">
        <f>'Intenzity 1'!J45</f>
        <v>0</v>
      </c>
      <c r="J34" s="236">
        <f>'Intenzity 1'!K45</f>
        <v>0</v>
      </c>
      <c r="K34" s="236">
        <f>'Intenzity 1'!L45</f>
        <v>0</v>
      </c>
      <c r="L34" s="236">
        <f>'Intenzity 1'!M45</f>
        <v>0</v>
      </c>
      <c r="M34" s="236">
        <f>'Intenzity 1'!N45</f>
        <v>0</v>
      </c>
      <c r="N34" s="236">
        <f>'Intenzity 1'!O45</f>
        <v>0</v>
      </c>
      <c r="O34" s="236">
        <f>'Intenzity 1'!P45</f>
        <v>0</v>
      </c>
      <c r="P34" s="236">
        <f>'Intenzity 1'!Q45</f>
        <v>0</v>
      </c>
      <c r="Q34" s="236">
        <f>'Intenzity 1'!R45</f>
        <v>0</v>
      </c>
      <c r="R34" s="236">
        <f>'Intenzity 1'!S45</f>
        <v>0</v>
      </c>
      <c r="S34" s="236">
        <f>'Intenzity 1'!T45</f>
        <v>0</v>
      </c>
      <c r="T34" s="236">
        <f>'Intenzity 1'!U45</f>
        <v>0</v>
      </c>
      <c r="U34" s="236">
        <f>'Intenzity 1'!V45</f>
        <v>0</v>
      </c>
      <c r="V34" s="236">
        <f>'Intenzity 1'!W45</f>
        <v>0</v>
      </c>
      <c r="W34" s="236">
        <f>'Intenzity 1'!X45</f>
        <v>0</v>
      </c>
      <c r="X34" s="236">
        <f>'Intenzity 1'!Y45</f>
        <v>0</v>
      </c>
      <c r="Y34" s="236">
        <f>'Intenzity 1'!Z45</f>
        <v>0</v>
      </c>
      <c r="Z34" s="236">
        <f>'Intenzity 1'!AA45</f>
        <v>0</v>
      </c>
      <c r="AA34" s="236">
        <f>'Intenzity 1'!AB45</f>
        <v>0</v>
      </c>
      <c r="AB34" s="236">
        <f>'Intenzity 1'!AC45</f>
        <v>0</v>
      </c>
      <c r="AC34" s="236">
        <f>'Intenzity 1'!AD45</f>
        <v>0</v>
      </c>
      <c r="AD34" s="236">
        <f>'Intenzity 1'!AE45</f>
        <v>0</v>
      </c>
      <c r="AE34" s="236">
        <f>'Intenzity 1'!AF45</f>
        <v>0</v>
      </c>
      <c r="AF34" s="236">
        <f>'Intenzity 1'!AG45</f>
        <v>0</v>
      </c>
      <c r="AG34" s="236">
        <f>'Intenzity 1'!AH45</f>
        <v>0</v>
      </c>
    </row>
    <row r="35" spans="2:33" x14ac:dyDescent="0.2">
      <c r="B35" s="48" t="s">
        <v>425</v>
      </c>
      <c r="C35" s="55">
        <f t="shared" si="4"/>
        <v>0</v>
      </c>
      <c r="D35" s="236">
        <v>0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0</v>
      </c>
      <c r="P35" s="236">
        <v>0</v>
      </c>
      <c r="Q35" s="236">
        <v>0</v>
      </c>
      <c r="R35" s="236">
        <v>0</v>
      </c>
      <c r="S35" s="236">
        <v>0</v>
      </c>
      <c r="T35" s="236">
        <v>0</v>
      </c>
      <c r="U35" s="236">
        <v>0</v>
      </c>
      <c r="V35" s="236">
        <v>0</v>
      </c>
      <c r="W35" s="236">
        <v>0</v>
      </c>
      <c r="X35" s="236">
        <v>0</v>
      </c>
      <c r="Y35" s="236">
        <v>0</v>
      </c>
      <c r="Z35" s="236">
        <v>0</v>
      </c>
      <c r="AA35" s="236">
        <v>0</v>
      </c>
      <c r="AB35" s="236">
        <v>0</v>
      </c>
      <c r="AC35" s="236">
        <v>0</v>
      </c>
      <c r="AD35" s="236">
        <v>0</v>
      </c>
      <c r="AE35" s="236">
        <v>0</v>
      </c>
      <c r="AF35" s="236">
        <v>0</v>
      </c>
      <c r="AG35" s="236">
        <v>0</v>
      </c>
    </row>
    <row r="36" spans="2:33" x14ac:dyDescent="0.2">
      <c r="B36" s="48" t="s">
        <v>426</v>
      </c>
      <c r="C36" s="55">
        <f>SUM(D36:AG36)</f>
        <v>0</v>
      </c>
      <c r="D36" s="236">
        <v>0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0</v>
      </c>
      <c r="P36" s="236">
        <v>0</v>
      </c>
      <c r="Q36" s="236">
        <v>0</v>
      </c>
      <c r="R36" s="236">
        <v>0</v>
      </c>
      <c r="S36" s="236">
        <v>0</v>
      </c>
      <c r="T36" s="236">
        <v>0</v>
      </c>
      <c r="U36" s="236">
        <v>0</v>
      </c>
      <c r="V36" s="236">
        <v>0</v>
      </c>
      <c r="W36" s="236">
        <v>0</v>
      </c>
      <c r="X36" s="236">
        <v>0</v>
      </c>
      <c r="Y36" s="236">
        <v>0</v>
      </c>
      <c r="Z36" s="236">
        <v>0</v>
      </c>
      <c r="AA36" s="236">
        <v>0</v>
      </c>
      <c r="AB36" s="236">
        <v>0</v>
      </c>
      <c r="AC36" s="236">
        <v>0</v>
      </c>
      <c r="AD36" s="236">
        <v>0</v>
      </c>
      <c r="AE36" s="236">
        <v>0</v>
      </c>
      <c r="AF36" s="236">
        <v>0</v>
      </c>
      <c r="AG36" s="236">
        <v>0</v>
      </c>
    </row>
    <row r="37" spans="2:33" x14ac:dyDescent="0.2">
      <c r="B37" s="48" t="s">
        <v>431</v>
      </c>
      <c r="C37" s="55">
        <f t="shared" si="4"/>
        <v>0</v>
      </c>
      <c r="D37" s="236">
        <f>'Intenzity 1'!E62</f>
        <v>0</v>
      </c>
      <c r="E37" s="236">
        <f>'Intenzity 1'!F62</f>
        <v>0</v>
      </c>
      <c r="F37" s="236">
        <f>'Intenzity 1'!G62</f>
        <v>0</v>
      </c>
      <c r="G37" s="236">
        <f>'Intenzity 1'!H62</f>
        <v>0</v>
      </c>
      <c r="H37" s="236">
        <f>'Intenzity 1'!I62</f>
        <v>0</v>
      </c>
      <c r="I37" s="236">
        <f>'Intenzity 1'!J62</f>
        <v>0</v>
      </c>
      <c r="J37" s="236">
        <f>'Intenzity 1'!K62</f>
        <v>0</v>
      </c>
      <c r="K37" s="236">
        <f>'Intenzity 1'!L62</f>
        <v>0</v>
      </c>
      <c r="L37" s="236">
        <f>'Intenzity 1'!M62</f>
        <v>0</v>
      </c>
      <c r="M37" s="236">
        <f>'Intenzity 1'!N62</f>
        <v>0</v>
      </c>
      <c r="N37" s="236">
        <f>'Intenzity 1'!O62</f>
        <v>0</v>
      </c>
      <c r="O37" s="236">
        <f>'Intenzity 1'!P62</f>
        <v>0</v>
      </c>
      <c r="P37" s="236">
        <f>'Intenzity 1'!Q62</f>
        <v>0</v>
      </c>
      <c r="Q37" s="236">
        <f>'Intenzity 1'!R62</f>
        <v>0</v>
      </c>
      <c r="R37" s="236">
        <f>'Intenzity 1'!S62</f>
        <v>0</v>
      </c>
      <c r="S37" s="236">
        <f>'Intenzity 1'!T62</f>
        <v>0</v>
      </c>
      <c r="T37" s="236">
        <f>'Intenzity 1'!U62</f>
        <v>0</v>
      </c>
      <c r="U37" s="236">
        <f>'Intenzity 1'!V62</f>
        <v>0</v>
      </c>
      <c r="V37" s="236">
        <f>'Intenzity 1'!W62</f>
        <v>0</v>
      </c>
      <c r="W37" s="236">
        <f>'Intenzity 1'!X62</f>
        <v>0</v>
      </c>
      <c r="X37" s="236">
        <f>'Intenzity 1'!Y62</f>
        <v>0</v>
      </c>
      <c r="Y37" s="236">
        <f>'Intenzity 1'!Z62</f>
        <v>0</v>
      </c>
      <c r="Z37" s="236">
        <f>'Intenzity 1'!AA62</f>
        <v>0</v>
      </c>
      <c r="AA37" s="236">
        <f>'Intenzity 1'!AB62</f>
        <v>0</v>
      </c>
      <c r="AB37" s="236">
        <f>'Intenzity 1'!AC62</f>
        <v>0</v>
      </c>
      <c r="AC37" s="236">
        <f>'Intenzity 1'!AD62</f>
        <v>0</v>
      </c>
      <c r="AD37" s="236">
        <f>'Intenzity 1'!AE62</f>
        <v>0</v>
      </c>
      <c r="AE37" s="236">
        <f>'Intenzity 1'!AF62</f>
        <v>0</v>
      </c>
      <c r="AF37" s="236">
        <f>'Intenzity 1'!AG62</f>
        <v>0</v>
      </c>
      <c r="AG37" s="236">
        <f>'Intenzity 1'!AH62</f>
        <v>0</v>
      </c>
    </row>
    <row r="38" spans="2:33" x14ac:dyDescent="0.2">
      <c r="B38" s="48" t="s">
        <v>427</v>
      </c>
      <c r="C38" s="55">
        <f t="shared" si="4"/>
        <v>0</v>
      </c>
      <c r="D38" s="236">
        <v>0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0</v>
      </c>
      <c r="P38" s="236">
        <v>0</v>
      </c>
      <c r="Q38" s="236">
        <v>0</v>
      </c>
      <c r="R38" s="236">
        <v>0</v>
      </c>
      <c r="S38" s="236">
        <v>0</v>
      </c>
      <c r="T38" s="236">
        <v>0</v>
      </c>
      <c r="U38" s="236">
        <v>0</v>
      </c>
      <c r="V38" s="236">
        <v>0</v>
      </c>
      <c r="W38" s="236">
        <v>0</v>
      </c>
      <c r="X38" s="236">
        <v>0</v>
      </c>
      <c r="Y38" s="236">
        <v>0</v>
      </c>
      <c r="Z38" s="236">
        <v>0</v>
      </c>
      <c r="AA38" s="236">
        <v>0</v>
      </c>
      <c r="AB38" s="236">
        <v>0</v>
      </c>
      <c r="AC38" s="236">
        <v>0</v>
      </c>
      <c r="AD38" s="236">
        <v>0</v>
      </c>
      <c r="AE38" s="236">
        <v>0</v>
      </c>
      <c r="AF38" s="236">
        <v>0</v>
      </c>
      <c r="AG38" s="236">
        <v>0</v>
      </c>
    </row>
    <row r="39" spans="2:33" x14ac:dyDescent="0.2">
      <c r="B39" s="48" t="s">
        <v>428</v>
      </c>
      <c r="C39" s="55">
        <f>SUM(D39:AG39)</f>
        <v>0</v>
      </c>
      <c r="D39" s="236">
        <v>0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0</v>
      </c>
      <c r="P39" s="236">
        <v>0</v>
      </c>
      <c r="Q39" s="236">
        <v>0</v>
      </c>
      <c r="R39" s="236">
        <v>0</v>
      </c>
      <c r="S39" s="236">
        <v>0</v>
      </c>
      <c r="T39" s="236">
        <v>0</v>
      </c>
      <c r="U39" s="236">
        <v>0</v>
      </c>
      <c r="V39" s="236">
        <v>0</v>
      </c>
      <c r="W39" s="236">
        <v>0</v>
      </c>
      <c r="X39" s="236">
        <v>0</v>
      </c>
      <c r="Y39" s="236">
        <v>0</v>
      </c>
      <c r="Z39" s="236">
        <v>0</v>
      </c>
      <c r="AA39" s="236">
        <v>0</v>
      </c>
      <c r="AB39" s="236">
        <v>0</v>
      </c>
      <c r="AC39" s="236">
        <v>0</v>
      </c>
      <c r="AD39" s="236">
        <v>0</v>
      </c>
      <c r="AE39" s="236">
        <v>0</v>
      </c>
      <c r="AF39" s="236">
        <v>0</v>
      </c>
      <c r="AG39" s="236">
        <v>0</v>
      </c>
    </row>
    <row r="40" spans="2:33" x14ac:dyDescent="0.2">
      <c r="B40" s="48" t="s">
        <v>430</v>
      </c>
      <c r="C40" s="55">
        <f t="shared" ref="C40" si="5">SUM(D40:AG40)</f>
        <v>0</v>
      </c>
      <c r="D40" s="236">
        <f>'Intenzity 1'!E79</f>
        <v>0</v>
      </c>
      <c r="E40" s="236">
        <f>'Intenzity 1'!F79</f>
        <v>0</v>
      </c>
      <c r="F40" s="236">
        <f>'Intenzity 1'!G79</f>
        <v>0</v>
      </c>
      <c r="G40" s="236">
        <f>'Intenzity 1'!H79</f>
        <v>0</v>
      </c>
      <c r="H40" s="236">
        <f>'Intenzity 1'!I79</f>
        <v>0</v>
      </c>
      <c r="I40" s="236">
        <f>'Intenzity 1'!J79</f>
        <v>0</v>
      </c>
      <c r="J40" s="236">
        <f>'Intenzity 1'!K79</f>
        <v>0</v>
      </c>
      <c r="K40" s="236">
        <f>'Intenzity 1'!L79</f>
        <v>0</v>
      </c>
      <c r="L40" s="236">
        <f>'Intenzity 1'!M79</f>
        <v>0</v>
      </c>
      <c r="M40" s="236">
        <f>'Intenzity 1'!N79</f>
        <v>0</v>
      </c>
      <c r="N40" s="236">
        <f>'Intenzity 1'!O79</f>
        <v>0</v>
      </c>
      <c r="O40" s="236">
        <f>'Intenzity 1'!P79</f>
        <v>0</v>
      </c>
      <c r="P40" s="236">
        <f>'Intenzity 1'!Q79</f>
        <v>0</v>
      </c>
      <c r="Q40" s="236">
        <f>'Intenzity 1'!R79</f>
        <v>0</v>
      </c>
      <c r="R40" s="236">
        <f>'Intenzity 1'!S79</f>
        <v>0</v>
      </c>
      <c r="S40" s="236">
        <f>'Intenzity 1'!T79</f>
        <v>0</v>
      </c>
      <c r="T40" s="236">
        <f>'Intenzity 1'!U79</f>
        <v>0</v>
      </c>
      <c r="U40" s="236">
        <f>'Intenzity 1'!V79</f>
        <v>0</v>
      </c>
      <c r="V40" s="236">
        <f>'Intenzity 1'!W79</f>
        <v>0</v>
      </c>
      <c r="W40" s="236">
        <f>'Intenzity 1'!X79</f>
        <v>0</v>
      </c>
      <c r="X40" s="236">
        <f>'Intenzity 1'!Y79</f>
        <v>0</v>
      </c>
      <c r="Y40" s="236">
        <f>'Intenzity 1'!Z79</f>
        <v>0</v>
      </c>
      <c r="Z40" s="236">
        <f>'Intenzity 1'!AA79</f>
        <v>0</v>
      </c>
      <c r="AA40" s="236">
        <f>'Intenzity 1'!AB79</f>
        <v>0</v>
      </c>
      <c r="AB40" s="236">
        <f>'Intenzity 1'!AC79</f>
        <v>0</v>
      </c>
      <c r="AC40" s="236">
        <f>'Intenzity 1'!AD79</f>
        <v>0</v>
      </c>
      <c r="AD40" s="236">
        <f>'Intenzity 1'!AE79</f>
        <v>0</v>
      </c>
      <c r="AE40" s="236">
        <f>'Intenzity 1'!AF79</f>
        <v>0</v>
      </c>
      <c r="AF40" s="236">
        <f>'Intenzity 1'!AG79</f>
        <v>0</v>
      </c>
      <c r="AG40" s="236">
        <f>'Intenzity 1'!AH79</f>
        <v>0</v>
      </c>
    </row>
    <row r="41" spans="2:33" x14ac:dyDescent="0.2">
      <c r="B41" s="49" t="s">
        <v>47</v>
      </c>
      <c r="C41" s="237">
        <f>SUM(D41:AG41)</f>
        <v>0</v>
      </c>
      <c r="D41" s="237">
        <f t="shared" ref="D41:AG41" si="6">SUM(D26:D40)</f>
        <v>0</v>
      </c>
      <c r="E41" s="237">
        <f t="shared" si="6"/>
        <v>0</v>
      </c>
      <c r="F41" s="237">
        <f t="shared" si="6"/>
        <v>0</v>
      </c>
      <c r="G41" s="237">
        <f t="shared" si="6"/>
        <v>0</v>
      </c>
      <c r="H41" s="237">
        <f t="shared" si="6"/>
        <v>0</v>
      </c>
      <c r="I41" s="237">
        <f t="shared" si="6"/>
        <v>0</v>
      </c>
      <c r="J41" s="237">
        <f t="shared" si="6"/>
        <v>0</v>
      </c>
      <c r="K41" s="237">
        <f t="shared" si="6"/>
        <v>0</v>
      </c>
      <c r="L41" s="237">
        <f t="shared" si="6"/>
        <v>0</v>
      </c>
      <c r="M41" s="237">
        <f t="shared" si="6"/>
        <v>0</v>
      </c>
      <c r="N41" s="237">
        <f t="shared" si="6"/>
        <v>0</v>
      </c>
      <c r="O41" s="237">
        <f t="shared" si="6"/>
        <v>0</v>
      </c>
      <c r="P41" s="237">
        <f t="shared" si="6"/>
        <v>0</v>
      </c>
      <c r="Q41" s="237">
        <f t="shared" si="6"/>
        <v>0</v>
      </c>
      <c r="R41" s="237">
        <f t="shared" si="6"/>
        <v>0</v>
      </c>
      <c r="S41" s="237">
        <f t="shared" si="6"/>
        <v>0</v>
      </c>
      <c r="T41" s="237">
        <f t="shared" si="6"/>
        <v>0</v>
      </c>
      <c r="U41" s="237">
        <f t="shared" si="6"/>
        <v>0</v>
      </c>
      <c r="V41" s="237">
        <f t="shared" si="6"/>
        <v>0</v>
      </c>
      <c r="W41" s="237">
        <f t="shared" si="6"/>
        <v>0</v>
      </c>
      <c r="X41" s="237">
        <f t="shared" si="6"/>
        <v>0</v>
      </c>
      <c r="Y41" s="237">
        <f t="shared" si="6"/>
        <v>0</v>
      </c>
      <c r="Z41" s="237">
        <f t="shared" si="6"/>
        <v>0</v>
      </c>
      <c r="AA41" s="237">
        <f t="shared" si="6"/>
        <v>0</v>
      </c>
      <c r="AB41" s="237">
        <f t="shared" si="6"/>
        <v>0</v>
      </c>
      <c r="AC41" s="237">
        <f t="shared" si="6"/>
        <v>0</v>
      </c>
      <c r="AD41" s="237">
        <f t="shared" si="6"/>
        <v>0</v>
      </c>
      <c r="AE41" s="237">
        <f t="shared" si="6"/>
        <v>0</v>
      </c>
      <c r="AF41" s="237">
        <f t="shared" si="6"/>
        <v>0</v>
      </c>
      <c r="AG41" s="237">
        <f t="shared" si="6"/>
        <v>0</v>
      </c>
    </row>
    <row r="44" spans="2:33" x14ac:dyDescent="0.2">
      <c r="B44" s="48"/>
      <c r="C44" s="48"/>
      <c r="D44" s="48" t="s">
        <v>10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</row>
    <row r="45" spans="2:33" x14ac:dyDescent="0.2">
      <c r="B45" s="49" t="s">
        <v>432</v>
      </c>
      <c r="C45" s="49"/>
      <c r="D45" s="48">
        <v>1</v>
      </c>
      <c r="E45" s="48">
        <v>2</v>
      </c>
      <c r="F45" s="48">
        <v>3</v>
      </c>
      <c r="G45" s="48">
        <v>4</v>
      </c>
      <c r="H45" s="48">
        <v>5</v>
      </c>
      <c r="I45" s="48">
        <v>6</v>
      </c>
      <c r="J45" s="48">
        <v>7</v>
      </c>
      <c r="K45" s="48">
        <v>8</v>
      </c>
      <c r="L45" s="48">
        <v>9</v>
      </c>
      <c r="M45" s="48">
        <v>10</v>
      </c>
      <c r="N45" s="48">
        <v>11</v>
      </c>
      <c r="O45" s="48">
        <v>12</v>
      </c>
      <c r="P45" s="48">
        <v>13</v>
      </c>
      <c r="Q45" s="48">
        <v>14</v>
      </c>
      <c r="R45" s="48">
        <v>15</v>
      </c>
      <c r="S45" s="48">
        <v>16</v>
      </c>
      <c r="T45" s="48">
        <v>17</v>
      </c>
      <c r="U45" s="48">
        <v>18</v>
      </c>
      <c r="V45" s="48">
        <v>19</v>
      </c>
      <c r="W45" s="48">
        <v>20</v>
      </c>
      <c r="X45" s="48">
        <v>21</v>
      </c>
      <c r="Y45" s="48">
        <v>22</v>
      </c>
      <c r="Z45" s="48">
        <v>23</v>
      </c>
      <c r="AA45" s="48">
        <v>24</v>
      </c>
      <c r="AB45" s="48">
        <v>25</v>
      </c>
      <c r="AC45" s="48">
        <v>26</v>
      </c>
      <c r="AD45" s="48">
        <v>27</v>
      </c>
      <c r="AE45" s="48">
        <v>28</v>
      </c>
      <c r="AF45" s="48">
        <v>29</v>
      </c>
      <c r="AG45" s="48">
        <v>30</v>
      </c>
    </row>
    <row r="46" spans="2:33" x14ac:dyDescent="0.2">
      <c r="B46" s="51" t="s">
        <v>90</v>
      </c>
      <c r="C46" s="51" t="s">
        <v>9</v>
      </c>
      <c r="D46" s="52">
        <f>D4</f>
        <v>2022</v>
      </c>
      <c r="E46" s="52">
        <f t="shared" ref="E46:AG46" si="7">E4</f>
        <v>2023</v>
      </c>
      <c r="F46" s="52">
        <f t="shared" si="7"/>
        <v>2024</v>
      </c>
      <c r="G46" s="52">
        <f t="shared" si="7"/>
        <v>2025</v>
      </c>
      <c r="H46" s="52">
        <f t="shared" si="7"/>
        <v>2026</v>
      </c>
      <c r="I46" s="52">
        <f t="shared" si="7"/>
        <v>2027</v>
      </c>
      <c r="J46" s="52">
        <f t="shared" si="7"/>
        <v>2028</v>
      </c>
      <c r="K46" s="52">
        <f t="shared" si="7"/>
        <v>2029</v>
      </c>
      <c r="L46" s="52">
        <f t="shared" si="7"/>
        <v>2030</v>
      </c>
      <c r="M46" s="52">
        <f t="shared" si="7"/>
        <v>2031</v>
      </c>
      <c r="N46" s="52">
        <f t="shared" si="7"/>
        <v>2032</v>
      </c>
      <c r="O46" s="52">
        <f t="shared" si="7"/>
        <v>2033</v>
      </c>
      <c r="P46" s="52">
        <f t="shared" si="7"/>
        <v>2034</v>
      </c>
      <c r="Q46" s="52">
        <f t="shared" si="7"/>
        <v>2035</v>
      </c>
      <c r="R46" s="52">
        <f t="shared" si="7"/>
        <v>2036</v>
      </c>
      <c r="S46" s="52">
        <f t="shared" si="7"/>
        <v>2037</v>
      </c>
      <c r="T46" s="52">
        <f t="shared" si="7"/>
        <v>2038</v>
      </c>
      <c r="U46" s="52">
        <f t="shared" si="7"/>
        <v>2039</v>
      </c>
      <c r="V46" s="52">
        <f t="shared" si="7"/>
        <v>2040</v>
      </c>
      <c r="W46" s="52">
        <f t="shared" si="7"/>
        <v>2041</v>
      </c>
      <c r="X46" s="52">
        <f t="shared" si="7"/>
        <v>2042</v>
      </c>
      <c r="Y46" s="52">
        <f t="shared" si="7"/>
        <v>2043</v>
      </c>
      <c r="Z46" s="52">
        <f t="shared" si="7"/>
        <v>2044</v>
      </c>
      <c r="AA46" s="52">
        <f t="shared" si="7"/>
        <v>2045</v>
      </c>
      <c r="AB46" s="52">
        <f t="shared" si="7"/>
        <v>2046</v>
      </c>
      <c r="AC46" s="52">
        <f t="shared" si="7"/>
        <v>2047</v>
      </c>
      <c r="AD46" s="52">
        <f t="shared" si="7"/>
        <v>2048</v>
      </c>
      <c r="AE46" s="52">
        <f t="shared" si="7"/>
        <v>2049</v>
      </c>
      <c r="AF46" s="52">
        <f t="shared" si="7"/>
        <v>2050</v>
      </c>
      <c r="AG46" s="52">
        <f t="shared" si="7"/>
        <v>2051</v>
      </c>
    </row>
    <row r="47" spans="2:33" x14ac:dyDescent="0.2">
      <c r="B47" s="48" t="s">
        <v>416</v>
      </c>
      <c r="C47" s="55">
        <f>SUM(D47:AG47)</f>
        <v>0</v>
      </c>
      <c r="D47" s="240">
        <f>D5-D26</f>
        <v>0</v>
      </c>
      <c r="E47" s="240">
        <f t="shared" ref="E47:AG56" si="8">E5-E26</f>
        <v>0</v>
      </c>
      <c r="F47" s="240">
        <f t="shared" si="8"/>
        <v>0</v>
      </c>
      <c r="G47" s="240">
        <f t="shared" si="8"/>
        <v>0</v>
      </c>
      <c r="H47" s="240">
        <f t="shared" si="8"/>
        <v>0</v>
      </c>
      <c r="I47" s="240">
        <f t="shared" si="8"/>
        <v>0</v>
      </c>
      <c r="J47" s="240">
        <f t="shared" si="8"/>
        <v>0</v>
      </c>
      <c r="K47" s="240">
        <f t="shared" si="8"/>
        <v>0</v>
      </c>
      <c r="L47" s="240">
        <f t="shared" si="8"/>
        <v>0</v>
      </c>
      <c r="M47" s="240">
        <f t="shared" si="8"/>
        <v>0</v>
      </c>
      <c r="N47" s="240">
        <f t="shared" si="8"/>
        <v>0</v>
      </c>
      <c r="O47" s="240">
        <f t="shared" si="8"/>
        <v>0</v>
      </c>
      <c r="P47" s="240">
        <f t="shared" si="8"/>
        <v>0</v>
      </c>
      <c r="Q47" s="240">
        <f t="shared" si="8"/>
        <v>0</v>
      </c>
      <c r="R47" s="240">
        <f t="shared" si="8"/>
        <v>0</v>
      </c>
      <c r="S47" s="240">
        <f t="shared" si="8"/>
        <v>0</v>
      </c>
      <c r="T47" s="240">
        <f t="shared" si="8"/>
        <v>0</v>
      </c>
      <c r="U47" s="240">
        <f t="shared" si="8"/>
        <v>0</v>
      </c>
      <c r="V47" s="240">
        <f t="shared" si="8"/>
        <v>0</v>
      </c>
      <c r="W47" s="240">
        <f t="shared" si="8"/>
        <v>0</v>
      </c>
      <c r="X47" s="240">
        <f t="shared" si="8"/>
        <v>0</v>
      </c>
      <c r="Y47" s="240">
        <f t="shared" si="8"/>
        <v>0</v>
      </c>
      <c r="Z47" s="240">
        <f t="shared" si="8"/>
        <v>0</v>
      </c>
      <c r="AA47" s="240">
        <f t="shared" si="8"/>
        <v>0</v>
      </c>
      <c r="AB47" s="240">
        <f t="shared" si="8"/>
        <v>0</v>
      </c>
      <c r="AC47" s="240">
        <f t="shared" si="8"/>
        <v>0</v>
      </c>
      <c r="AD47" s="240">
        <f t="shared" si="8"/>
        <v>0</v>
      </c>
      <c r="AE47" s="240">
        <f t="shared" si="8"/>
        <v>0</v>
      </c>
      <c r="AF47" s="240">
        <f t="shared" si="8"/>
        <v>0</v>
      </c>
      <c r="AG47" s="240">
        <f t="shared" si="8"/>
        <v>0</v>
      </c>
    </row>
    <row r="48" spans="2:33" x14ac:dyDescent="0.2">
      <c r="B48" s="48" t="s">
        <v>417</v>
      </c>
      <c r="C48" s="55">
        <f>SUM(D48:AG48)</f>
        <v>0</v>
      </c>
      <c r="D48" s="240">
        <f t="shared" ref="D48:S61" si="9">D6-D27</f>
        <v>0</v>
      </c>
      <c r="E48" s="240">
        <f>E6-E27</f>
        <v>0</v>
      </c>
      <c r="F48" s="240">
        <f>F6-F27</f>
        <v>0</v>
      </c>
      <c r="G48" s="240">
        <f>G6-G27</f>
        <v>0</v>
      </c>
      <c r="H48" s="240">
        <f>H6-H27</f>
        <v>0</v>
      </c>
      <c r="I48" s="240">
        <f>I6-I27</f>
        <v>0</v>
      </c>
      <c r="J48" s="240">
        <f t="shared" si="9"/>
        <v>0</v>
      </c>
      <c r="K48" s="240">
        <f t="shared" si="9"/>
        <v>0</v>
      </c>
      <c r="L48" s="240">
        <f t="shared" si="9"/>
        <v>0</v>
      </c>
      <c r="M48" s="240">
        <f t="shared" si="9"/>
        <v>0</v>
      </c>
      <c r="N48" s="240">
        <f t="shared" si="9"/>
        <v>0</v>
      </c>
      <c r="O48" s="240">
        <f t="shared" si="9"/>
        <v>0</v>
      </c>
      <c r="P48" s="240">
        <f t="shared" si="9"/>
        <v>0</v>
      </c>
      <c r="Q48" s="240">
        <f t="shared" si="9"/>
        <v>0</v>
      </c>
      <c r="R48" s="240">
        <f t="shared" si="9"/>
        <v>0</v>
      </c>
      <c r="S48" s="240">
        <f t="shared" si="9"/>
        <v>0</v>
      </c>
      <c r="T48" s="240">
        <f t="shared" si="8"/>
        <v>0</v>
      </c>
      <c r="U48" s="240">
        <f t="shared" si="8"/>
        <v>0</v>
      </c>
      <c r="V48" s="240">
        <f t="shared" si="8"/>
        <v>0</v>
      </c>
      <c r="W48" s="240">
        <f t="shared" si="8"/>
        <v>0</v>
      </c>
      <c r="X48" s="240">
        <f t="shared" si="8"/>
        <v>0</v>
      </c>
      <c r="Y48" s="240">
        <f t="shared" si="8"/>
        <v>0</v>
      </c>
      <c r="Z48" s="240">
        <f t="shared" si="8"/>
        <v>0</v>
      </c>
      <c r="AA48" s="240">
        <f t="shared" si="8"/>
        <v>0</v>
      </c>
      <c r="AB48" s="240">
        <f t="shared" si="8"/>
        <v>0</v>
      </c>
      <c r="AC48" s="240">
        <f t="shared" si="8"/>
        <v>0</v>
      </c>
      <c r="AD48" s="240">
        <f t="shared" si="8"/>
        <v>0</v>
      </c>
      <c r="AE48" s="240">
        <f t="shared" si="8"/>
        <v>0</v>
      </c>
      <c r="AF48" s="240">
        <f t="shared" si="8"/>
        <v>0</v>
      </c>
      <c r="AG48" s="240">
        <f t="shared" si="8"/>
        <v>0</v>
      </c>
    </row>
    <row r="49" spans="2:33" x14ac:dyDescent="0.2">
      <c r="B49" s="48" t="s">
        <v>422</v>
      </c>
      <c r="C49" s="55">
        <f t="shared" ref="C49:C61" si="10">SUM(D49:AG49)</f>
        <v>4818000.0000000009</v>
      </c>
      <c r="D49" s="240">
        <f>D7-D28</f>
        <v>160600.00000000003</v>
      </c>
      <c r="E49" s="240">
        <f t="shared" si="8"/>
        <v>160600.00000000003</v>
      </c>
      <c r="F49" s="240">
        <f t="shared" si="8"/>
        <v>160600.00000000003</v>
      </c>
      <c r="G49" s="240">
        <f t="shared" si="8"/>
        <v>160600.00000000003</v>
      </c>
      <c r="H49" s="240">
        <f t="shared" si="8"/>
        <v>160600.00000000003</v>
      </c>
      <c r="I49" s="240">
        <f t="shared" si="8"/>
        <v>160600.00000000003</v>
      </c>
      <c r="J49" s="240">
        <f t="shared" si="8"/>
        <v>160600.00000000003</v>
      </c>
      <c r="K49" s="240">
        <f t="shared" si="8"/>
        <v>160600.00000000003</v>
      </c>
      <c r="L49" s="240">
        <f t="shared" si="8"/>
        <v>160600.00000000003</v>
      </c>
      <c r="M49" s="240">
        <f t="shared" si="8"/>
        <v>160600.00000000003</v>
      </c>
      <c r="N49" s="240">
        <f t="shared" si="8"/>
        <v>160600.00000000003</v>
      </c>
      <c r="O49" s="240">
        <f t="shared" si="8"/>
        <v>160600.00000000003</v>
      </c>
      <c r="P49" s="240">
        <f t="shared" si="8"/>
        <v>160600.00000000003</v>
      </c>
      <c r="Q49" s="240">
        <f t="shared" si="8"/>
        <v>160600.00000000003</v>
      </c>
      <c r="R49" s="240">
        <f t="shared" si="8"/>
        <v>160600.00000000003</v>
      </c>
      <c r="S49" s="240">
        <f t="shared" si="8"/>
        <v>160600.00000000003</v>
      </c>
      <c r="T49" s="240">
        <f t="shared" si="8"/>
        <v>160600.00000000003</v>
      </c>
      <c r="U49" s="240">
        <f t="shared" si="8"/>
        <v>160600.00000000003</v>
      </c>
      <c r="V49" s="240">
        <f t="shared" si="8"/>
        <v>160600.00000000003</v>
      </c>
      <c r="W49" s="240">
        <f t="shared" si="8"/>
        <v>160600.00000000003</v>
      </c>
      <c r="X49" s="240">
        <f t="shared" si="8"/>
        <v>160600.00000000003</v>
      </c>
      <c r="Y49" s="240">
        <f t="shared" si="8"/>
        <v>160600.00000000003</v>
      </c>
      <c r="Z49" s="240">
        <f t="shared" si="8"/>
        <v>160600.00000000003</v>
      </c>
      <c r="AA49" s="240">
        <f t="shared" si="8"/>
        <v>160600.00000000003</v>
      </c>
      <c r="AB49" s="240">
        <f t="shared" si="8"/>
        <v>160600.00000000003</v>
      </c>
      <c r="AC49" s="240">
        <f t="shared" si="8"/>
        <v>160600.00000000003</v>
      </c>
      <c r="AD49" s="240">
        <f t="shared" si="8"/>
        <v>160600.00000000003</v>
      </c>
      <c r="AE49" s="240">
        <f t="shared" si="8"/>
        <v>160600.00000000003</v>
      </c>
      <c r="AF49" s="240">
        <f t="shared" si="8"/>
        <v>160600.00000000003</v>
      </c>
      <c r="AG49" s="240">
        <f t="shared" si="8"/>
        <v>160600.00000000003</v>
      </c>
    </row>
    <row r="50" spans="2:33" x14ac:dyDescent="0.2">
      <c r="B50" s="48" t="s">
        <v>418</v>
      </c>
      <c r="C50" s="55">
        <f t="shared" si="10"/>
        <v>0</v>
      </c>
      <c r="D50" s="240">
        <f>D8-D29</f>
        <v>0</v>
      </c>
      <c r="E50" s="240">
        <f t="shared" si="8"/>
        <v>0</v>
      </c>
      <c r="F50" s="240">
        <f t="shared" si="8"/>
        <v>0</v>
      </c>
      <c r="G50" s="240">
        <f t="shared" si="8"/>
        <v>0</v>
      </c>
      <c r="H50" s="240">
        <f t="shared" si="8"/>
        <v>0</v>
      </c>
      <c r="I50" s="240">
        <f t="shared" si="8"/>
        <v>0</v>
      </c>
      <c r="J50" s="240">
        <f t="shared" si="8"/>
        <v>0</v>
      </c>
      <c r="K50" s="240">
        <f t="shared" si="8"/>
        <v>0</v>
      </c>
      <c r="L50" s="240">
        <f t="shared" si="8"/>
        <v>0</v>
      </c>
      <c r="M50" s="240">
        <f t="shared" si="8"/>
        <v>0</v>
      </c>
      <c r="N50" s="240">
        <f t="shared" si="8"/>
        <v>0</v>
      </c>
      <c r="O50" s="240">
        <f t="shared" si="8"/>
        <v>0</v>
      </c>
      <c r="P50" s="240">
        <f t="shared" si="8"/>
        <v>0</v>
      </c>
      <c r="Q50" s="240">
        <f t="shared" si="8"/>
        <v>0</v>
      </c>
      <c r="R50" s="240">
        <f t="shared" si="8"/>
        <v>0</v>
      </c>
      <c r="S50" s="240">
        <f t="shared" si="8"/>
        <v>0</v>
      </c>
      <c r="T50" s="240">
        <f t="shared" si="8"/>
        <v>0</v>
      </c>
      <c r="U50" s="240">
        <f t="shared" si="8"/>
        <v>0</v>
      </c>
      <c r="V50" s="240">
        <f t="shared" si="8"/>
        <v>0</v>
      </c>
      <c r="W50" s="240">
        <f t="shared" si="8"/>
        <v>0</v>
      </c>
      <c r="X50" s="240">
        <f t="shared" si="8"/>
        <v>0</v>
      </c>
      <c r="Y50" s="240">
        <f t="shared" si="8"/>
        <v>0</v>
      </c>
      <c r="Z50" s="240">
        <f t="shared" si="8"/>
        <v>0</v>
      </c>
      <c r="AA50" s="240">
        <f t="shared" si="8"/>
        <v>0</v>
      </c>
      <c r="AB50" s="240">
        <f t="shared" si="8"/>
        <v>0</v>
      </c>
      <c r="AC50" s="240">
        <f t="shared" si="8"/>
        <v>0</v>
      </c>
      <c r="AD50" s="240">
        <f t="shared" si="8"/>
        <v>0</v>
      </c>
      <c r="AE50" s="240">
        <f t="shared" si="8"/>
        <v>0</v>
      </c>
      <c r="AF50" s="240">
        <f t="shared" si="8"/>
        <v>0</v>
      </c>
      <c r="AG50" s="240">
        <f t="shared" si="8"/>
        <v>0</v>
      </c>
    </row>
    <row r="51" spans="2:33" x14ac:dyDescent="0.2">
      <c r="B51" s="48" t="s">
        <v>419</v>
      </c>
      <c r="C51" s="55">
        <f t="shared" si="10"/>
        <v>0</v>
      </c>
      <c r="D51" s="240">
        <f t="shared" si="9"/>
        <v>0</v>
      </c>
      <c r="E51" s="240">
        <f t="shared" si="8"/>
        <v>0</v>
      </c>
      <c r="F51" s="240">
        <f t="shared" si="8"/>
        <v>0</v>
      </c>
      <c r="G51" s="240">
        <f t="shared" si="8"/>
        <v>0</v>
      </c>
      <c r="H51" s="240">
        <f t="shared" si="8"/>
        <v>0</v>
      </c>
      <c r="I51" s="240">
        <f t="shared" si="8"/>
        <v>0</v>
      </c>
      <c r="J51" s="240">
        <f t="shared" si="8"/>
        <v>0</v>
      </c>
      <c r="K51" s="240">
        <f t="shared" si="8"/>
        <v>0</v>
      </c>
      <c r="L51" s="240">
        <f t="shared" si="8"/>
        <v>0</v>
      </c>
      <c r="M51" s="240">
        <f t="shared" si="8"/>
        <v>0</v>
      </c>
      <c r="N51" s="240">
        <f t="shared" si="8"/>
        <v>0</v>
      </c>
      <c r="O51" s="240">
        <f t="shared" si="8"/>
        <v>0</v>
      </c>
      <c r="P51" s="240">
        <f t="shared" si="8"/>
        <v>0</v>
      </c>
      <c r="Q51" s="240">
        <f t="shared" si="8"/>
        <v>0</v>
      </c>
      <c r="R51" s="240">
        <f t="shared" si="8"/>
        <v>0</v>
      </c>
      <c r="S51" s="240">
        <f t="shared" si="8"/>
        <v>0</v>
      </c>
      <c r="T51" s="240">
        <f t="shared" si="8"/>
        <v>0</v>
      </c>
      <c r="U51" s="240">
        <f t="shared" si="8"/>
        <v>0</v>
      </c>
      <c r="V51" s="240">
        <f t="shared" si="8"/>
        <v>0</v>
      </c>
      <c r="W51" s="240">
        <f t="shared" si="8"/>
        <v>0</v>
      </c>
      <c r="X51" s="240">
        <f t="shared" si="8"/>
        <v>0</v>
      </c>
      <c r="Y51" s="240">
        <f t="shared" si="8"/>
        <v>0</v>
      </c>
      <c r="Z51" s="240">
        <f t="shared" si="8"/>
        <v>0</v>
      </c>
      <c r="AA51" s="240">
        <f t="shared" si="8"/>
        <v>0</v>
      </c>
      <c r="AB51" s="240">
        <f t="shared" si="8"/>
        <v>0</v>
      </c>
      <c r="AC51" s="240">
        <f t="shared" si="8"/>
        <v>0</v>
      </c>
      <c r="AD51" s="240">
        <f t="shared" si="8"/>
        <v>0</v>
      </c>
      <c r="AE51" s="240">
        <f t="shared" si="8"/>
        <v>0</v>
      </c>
      <c r="AF51" s="240">
        <f t="shared" si="8"/>
        <v>0</v>
      </c>
      <c r="AG51" s="240">
        <f t="shared" si="8"/>
        <v>0</v>
      </c>
    </row>
    <row r="52" spans="2:33" x14ac:dyDescent="0.2">
      <c r="B52" s="48" t="s">
        <v>423</v>
      </c>
      <c r="C52" s="55">
        <f t="shared" si="10"/>
        <v>0</v>
      </c>
      <c r="D52" s="240">
        <f t="shared" si="9"/>
        <v>0</v>
      </c>
      <c r="E52" s="240">
        <f t="shared" si="8"/>
        <v>0</v>
      </c>
      <c r="F52" s="240">
        <f t="shared" si="8"/>
        <v>0</v>
      </c>
      <c r="G52" s="240">
        <f t="shared" si="8"/>
        <v>0</v>
      </c>
      <c r="H52" s="240">
        <f t="shared" si="8"/>
        <v>0</v>
      </c>
      <c r="I52" s="240">
        <f t="shared" si="8"/>
        <v>0</v>
      </c>
      <c r="J52" s="240">
        <f t="shared" si="8"/>
        <v>0</v>
      </c>
      <c r="K52" s="240">
        <f t="shared" si="8"/>
        <v>0</v>
      </c>
      <c r="L52" s="240">
        <f t="shared" si="8"/>
        <v>0</v>
      </c>
      <c r="M52" s="240">
        <f t="shared" si="8"/>
        <v>0</v>
      </c>
      <c r="N52" s="240">
        <f t="shared" si="8"/>
        <v>0</v>
      </c>
      <c r="O52" s="240">
        <f t="shared" si="8"/>
        <v>0</v>
      </c>
      <c r="P52" s="240">
        <f t="shared" si="8"/>
        <v>0</v>
      </c>
      <c r="Q52" s="240">
        <f t="shared" si="8"/>
        <v>0</v>
      </c>
      <c r="R52" s="240">
        <f t="shared" si="8"/>
        <v>0</v>
      </c>
      <c r="S52" s="240">
        <f t="shared" si="8"/>
        <v>0</v>
      </c>
      <c r="T52" s="240">
        <f t="shared" si="8"/>
        <v>0</v>
      </c>
      <c r="U52" s="240">
        <f t="shared" si="8"/>
        <v>0</v>
      </c>
      <c r="V52" s="240">
        <f t="shared" si="8"/>
        <v>0</v>
      </c>
      <c r="W52" s="240">
        <f t="shared" si="8"/>
        <v>0</v>
      </c>
      <c r="X52" s="240">
        <f t="shared" si="8"/>
        <v>0</v>
      </c>
      <c r="Y52" s="240">
        <f t="shared" si="8"/>
        <v>0</v>
      </c>
      <c r="Z52" s="240">
        <f t="shared" si="8"/>
        <v>0</v>
      </c>
      <c r="AA52" s="240">
        <f t="shared" si="8"/>
        <v>0</v>
      </c>
      <c r="AB52" s="240">
        <f t="shared" si="8"/>
        <v>0</v>
      </c>
      <c r="AC52" s="240">
        <f t="shared" si="8"/>
        <v>0</v>
      </c>
      <c r="AD52" s="240">
        <f t="shared" si="8"/>
        <v>0</v>
      </c>
      <c r="AE52" s="240">
        <f t="shared" si="8"/>
        <v>0</v>
      </c>
      <c r="AF52" s="240">
        <f t="shared" si="8"/>
        <v>0</v>
      </c>
      <c r="AG52" s="240">
        <f t="shared" si="8"/>
        <v>0</v>
      </c>
    </row>
    <row r="53" spans="2:33" x14ac:dyDescent="0.2">
      <c r="B53" s="48" t="s">
        <v>420</v>
      </c>
      <c r="C53" s="55">
        <f t="shared" si="10"/>
        <v>0</v>
      </c>
      <c r="D53" s="240">
        <f t="shared" si="9"/>
        <v>0</v>
      </c>
      <c r="E53" s="240">
        <f t="shared" si="8"/>
        <v>0</v>
      </c>
      <c r="F53" s="240">
        <f t="shared" si="8"/>
        <v>0</v>
      </c>
      <c r="G53" s="240">
        <f t="shared" si="8"/>
        <v>0</v>
      </c>
      <c r="H53" s="240">
        <f t="shared" si="8"/>
        <v>0</v>
      </c>
      <c r="I53" s="240">
        <f t="shared" si="8"/>
        <v>0</v>
      </c>
      <c r="J53" s="240">
        <f t="shared" si="8"/>
        <v>0</v>
      </c>
      <c r="K53" s="240">
        <f t="shared" si="8"/>
        <v>0</v>
      </c>
      <c r="L53" s="240">
        <f t="shared" si="8"/>
        <v>0</v>
      </c>
      <c r="M53" s="240">
        <f t="shared" si="8"/>
        <v>0</v>
      </c>
      <c r="N53" s="240">
        <f t="shared" si="8"/>
        <v>0</v>
      </c>
      <c r="O53" s="240">
        <f t="shared" si="8"/>
        <v>0</v>
      </c>
      <c r="P53" s="240">
        <f t="shared" si="8"/>
        <v>0</v>
      </c>
      <c r="Q53" s="240">
        <f t="shared" si="8"/>
        <v>0</v>
      </c>
      <c r="R53" s="240">
        <f t="shared" si="8"/>
        <v>0</v>
      </c>
      <c r="S53" s="240">
        <f t="shared" si="8"/>
        <v>0</v>
      </c>
      <c r="T53" s="240">
        <f t="shared" si="8"/>
        <v>0</v>
      </c>
      <c r="U53" s="240">
        <f t="shared" si="8"/>
        <v>0</v>
      </c>
      <c r="V53" s="240">
        <f t="shared" si="8"/>
        <v>0</v>
      </c>
      <c r="W53" s="240">
        <f t="shared" si="8"/>
        <v>0</v>
      </c>
      <c r="X53" s="240">
        <f t="shared" si="8"/>
        <v>0</v>
      </c>
      <c r="Y53" s="240">
        <f t="shared" si="8"/>
        <v>0</v>
      </c>
      <c r="Z53" s="240">
        <f t="shared" si="8"/>
        <v>0</v>
      </c>
      <c r="AA53" s="240">
        <f t="shared" si="8"/>
        <v>0</v>
      </c>
      <c r="AB53" s="240">
        <f t="shared" si="8"/>
        <v>0</v>
      </c>
      <c r="AC53" s="240">
        <f t="shared" si="8"/>
        <v>0</v>
      </c>
      <c r="AD53" s="240">
        <f t="shared" si="8"/>
        <v>0</v>
      </c>
      <c r="AE53" s="240">
        <f t="shared" si="8"/>
        <v>0</v>
      </c>
      <c r="AF53" s="240">
        <f t="shared" si="8"/>
        <v>0</v>
      </c>
      <c r="AG53" s="240">
        <f t="shared" si="8"/>
        <v>0</v>
      </c>
    </row>
    <row r="54" spans="2:33" x14ac:dyDescent="0.2">
      <c r="B54" s="48" t="s">
        <v>421</v>
      </c>
      <c r="C54" s="55">
        <f t="shared" si="10"/>
        <v>0</v>
      </c>
      <c r="D54" s="240">
        <f t="shared" si="9"/>
        <v>0</v>
      </c>
      <c r="E54" s="240">
        <f t="shared" si="8"/>
        <v>0</v>
      </c>
      <c r="F54" s="240">
        <f t="shared" si="8"/>
        <v>0</v>
      </c>
      <c r="G54" s="240">
        <f t="shared" si="8"/>
        <v>0</v>
      </c>
      <c r="H54" s="240">
        <f t="shared" si="8"/>
        <v>0</v>
      </c>
      <c r="I54" s="240">
        <f t="shared" si="8"/>
        <v>0</v>
      </c>
      <c r="J54" s="240">
        <f t="shared" si="8"/>
        <v>0</v>
      </c>
      <c r="K54" s="240">
        <f t="shared" si="8"/>
        <v>0</v>
      </c>
      <c r="L54" s="240">
        <f t="shared" si="8"/>
        <v>0</v>
      </c>
      <c r="M54" s="240">
        <f t="shared" si="8"/>
        <v>0</v>
      </c>
      <c r="N54" s="240">
        <f t="shared" si="8"/>
        <v>0</v>
      </c>
      <c r="O54" s="240">
        <f t="shared" si="8"/>
        <v>0</v>
      </c>
      <c r="P54" s="240">
        <f t="shared" si="8"/>
        <v>0</v>
      </c>
      <c r="Q54" s="240">
        <f t="shared" si="8"/>
        <v>0</v>
      </c>
      <c r="R54" s="240">
        <f t="shared" si="8"/>
        <v>0</v>
      </c>
      <c r="S54" s="240">
        <f t="shared" si="8"/>
        <v>0</v>
      </c>
      <c r="T54" s="240">
        <f t="shared" si="8"/>
        <v>0</v>
      </c>
      <c r="U54" s="240">
        <f t="shared" si="8"/>
        <v>0</v>
      </c>
      <c r="V54" s="240">
        <f t="shared" si="8"/>
        <v>0</v>
      </c>
      <c r="W54" s="240">
        <f t="shared" si="8"/>
        <v>0</v>
      </c>
      <c r="X54" s="240">
        <f t="shared" si="8"/>
        <v>0</v>
      </c>
      <c r="Y54" s="240">
        <f t="shared" si="8"/>
        <v>0</v>
      </c>
      <c r="Z54" s="240">
        <f t="shared" si="8"/>
        <v>0</v>
      </c>
      <c r="AA54" s="240">
        <f t="shared" si="8"/>
        <v>0</v>
      </c>
      <c r="AB54" s="240">
        <f t="shared" si="8"/>
        <v>0</v>
      </c>
      <c r="AC54" s="240">
        <f t="shared" si="8"/>
        <v>0</v>
      </c>
      <c r="AD54" s="240">
        <f t="shared" si="8"/>
        <v>0</v>
      </c>
      <c r="AE54" s="240">
        <f t="shared" si="8"/>
        <v>0</v>
      </c>
      <c r="AF54" s="240">
        <f t="shared" si="8"/>
        <v>0</v>
      </c>
      <c r="AG54" s="240">
        <f t="shared" si="8"/>
        <v>0</v>
      </c>
    </row>
    <row r="55" spans="2:33" x14ac:dyDescent="0.2">
      <c r="B55" s="48" t="s">
        <v>424</v>
      </c>
      <c r="C55" s="55">
        <f t="shared" si="10"/>
        <v>0</v>
      </c>
      <c r="D55" s="240">
        <f t="shared" si="9"/>
        <v>0</v>
      </c>
      <c r="E55" s="240">
        <f t="shared" si="8"/>
        <v>0</v>
      </c>
      <c r="F55" s="240">
        <f t="shared" si="8"/>
        <v>0</v>
      </c>
      <c r="G55" s="240">
        <f t="shared" si="8"/>
        <v>0</v>
      </c>
      <c r="H55" s="240">
        <f t="shared" si="8"/>
        <v>0</v>
      </c>
      <c r="I55" s="240">
        <f t="shared" si="8"/>
        <v>0</v>
      </c>
      <c r="J55" s="240">
        <f t="shared" si="8"/>
        <v>0</v>
      </c>
      <c r="K55" s="240">
        <f t="shared" si="8"/>
        <v>0</v>
      </c>
      <c r="L55" s="240">
        <f t="shared" si="8"/>
        <v>0</v>
      </c>
      <c r="M55" s="240">
        <f t="shared" si="8"/>
        <v>0</v>
      </c>
      <c r="N55" s="240">
        <f t="shared" si="8"/>
        <v>0</v>
      </c>
      <c r="O55" s="240">
        <f t="shared" si="8"/>
        <v>0</v>
      </c>
      <c r="P55" s="240">
        <f t="shared" si="8"/>
        <v>0</v>
      </c>
      <c r="Q55" s="240">
        <f t="shared" si="8"/>
        <v>0</v>
      </c>
      <c r="R55" s="240">
        <f t="shared" si="8"/>
        <v>0</v>
      </c>
      <c r="S55" s="240">
        <f t="shared" si="8"/>
        <v>0</v>
      </c>
      <c r="T55" s="240">
        <f t="shared" si="8"/>
        <v>0</v>
      </c>
      <c r="U55" s="240">
        <f t="shared" si="8"/>
        <v>0</v>
      </c>
      <c r="V55" s="240">
        <f t="shared" si="8"/>
        <v>0</v>
      </c>
      <c r="W55" s="240">
        <f t="shared" si="8"/>
        <v>0</v>
      </c>
      <c r="X55" s="240">
        <f t="shared" si="8"/>
        <v>0</v>
      </c>
      <c r="Y55" s="240">
        <f t="shared" si="8"/>
        <v>0</v>
      </c>
      <c r="Z55" s="240">
        <f t="shared" si="8"/>
        <v>0</v>
      </c>
      <c r="AA55" s="240">
        <f t="shared" si="8"/>
        <v>0</v>
      </c>
      <c r="AB55" s="240">
        <f t="shared" si="8"/>
        <v>0</v>
      </c>
      <c r="AC55" s="240">
        <f t="shared" si="8"/>
        <v>0</v>
      </c>
      <c r="AD55" s="240">
        <f t="shared" si="8"/>
        <v>0</v>
      </c>
      <c r="AE55" s="240">
        <f t="shared" si="8"/>
        <v>0</v>
      </c>
      <c r="AF55" s="240">
        <f t="shared" si="8"/>
        <v>0</v>
      </c>
      <c r="AG55" s="240">
        <f t="shared" si="8"/>
        <v>0</v>
      </c>
    </row>
    <row r="56" spans="2:33" x14ac:dyDescent="0.2">
      <c r="B56" s="48" t="s">
        <v>425</v>
      </c>
      <c r="C56" s="55">
        <f t="shared" si="10"/>
        <v>0</v>
      </c>
      <c r="D56" s="240">
        <f t="shared" si="9"/>
        <v>0</v>
      </c>
      <c r="E56" s="240">
        <f t="shared" si="8"/>
        <v>0</v>
      </c>
      <c r="F56" s="240">
        <f t="shared" si="8"/>
        <v>0</v>
      </c>
      <c r="G56" s="240">
        <f t="shared" si="8"/>
        <v>0</v>
      </c>
      <c r="H56" s="240">
        <f t="shared" si="8"/>
        <v>0</v>
      </c>
      <c r="I56" s="240">
        <f t="shared" si="8"/>
        <v>0</v>
      </c>
      <c r="J56" s="240">
        <f t="shared" si="8"/>
        <v>0</v>
      </c>
      <c r="K56" s="240">
        <f t="shared" si="8"/>
        <v>0</v>
      </c>
      <c r="L56" s="240">
        <f t="shared" si="8"/>
        <v>0</v>
      </c>
      <c r="M56" s="240">
        <f t="shared" si="8"/>
        <v>0</v>
      </c>
      <c r="N56" s="240">
        <f t="shared" ref="E56:AG61" si="11">N14-N35</f>
        <v>0</v>
      </c>
      <c r="O56" s="240">
        <f t="shared" si="11"/>
        <v>0</v>
      </c>
      <c r="P56" s="240">
        <f t="shared" si="11"/>
        <v>0</v>
      </c>
      <c r="Q56" s="240">
        <f t="shared" si="11"/>
        <v>0</v>
      </c>
      <c r="R56" s="240">
        <f t="shared" si="11"/>
        <v>0</v>
      </c>
      <c r="S56" s="240">
        <f t="shared" si="11"/>
        <v>0</v>
      </c>
      <c r="T56" s="240">
        <f t="shared" si="11"/>
        <v>0</v>
      </c>
      <c r="U56" s="240">
        <f t="shared" si="11"/>
        <v>0</v>
      </c>
      <c r="V56" s="240">
        <f t="shared" si="11"/>
        <v>0</v>
      </c>
      <c r="W56" s="240">
        <f t="shared" si="11"/>
        <v>0</v>
      </c>
      <c r="X56" s="240">
        <f t="shared" si="11"/>
        <v>0</v>
      </c>
      <c r="Y56" s="240">
        <f t="shared" si="11"/>
        <v>0</v>
      </c>
      <c r="Z56" s="240">
        <f t="shared" si="11"/>
        <v>0</v>
      </c>
      <c r="AA56" s="240">
        <f t="shared" si="11"/>
        <v>0</v>
      </c>
      <c r="AB56" s="240">
        <f t="shared" si="11"/>
        <v>0</v>
      </c>
      <c r="AC56" s="240">
        <f t="shared" si="11"/>
        <v>0</v>
      </c>
      <c r="AD56" s="240">
        <f t="shared" si="11"/>
        <v>0</v>
      </c>
      <c r="AE56" s="240">
        <f t="shared" si="11"/>
        <v>0</v>
      </c>
      <c r="AF56" s="240">
        <f t="shared" si="11"/>
        <v>0</v>
      </c>
      <c r="AG56" s="240">
        <f t="shared" si="11"/>
        <v>0</v>
      </c>
    </row>
    <row r="57" spans="2:33" x14ac:dyDescent="0.2">
      <c r="B57" s="48" t="s">
        <v>426</v>
      </c>
      <c r="C57" s="55">
        <f t="shared" si="10"/>
        <v>0</v>
      </c>
      <c r="D57" s="240">
        <f t="shared" si="9"/>
        <v>0</v>
      </c>
      <c r="E57" s="240">
        <f t="shared" si="11"/>
        <v>0</v>
      </c>
      <c r="F57" s="240">
        <f t="shared" si="11"/>
        <v>0</v>
      </c>
      <c r="G57" s="240">
        <f t="shared" si="11"/>
        <v>0</v>
      </c>
      <c r="H57" s="240">
        <f t="shared" si="11"/>
        <v>0</v>
      </c>
      <c r="I57" s="240">
        <f t="shared" si="11"/>
        <v>0</v>
      </c>
      <c r="J57" s="240">
        <f t="shared" si="11"/>
        <v>0</v>
      </c>
      <c r="K57" s="240">
        <f t="shared" si="11"/>
        <v>0</v>
      </c>
      <c r="L57" s="240">
        <f t="shared" si="11"/>
        <v>0</v>
      </c>
      <c r="M57" s="240">
        <f t="shared" si="11"/>
        <v>0</v>
      </c>
      <c r="N57" s="240">
        <f t="shared" si="11"/>
        <v>0</v>
      </c>
      <c r="O57" s="240">
        <f t="shared" si="11"/>
        <v>0</v>
      </c>
      <c r="P57" s="240">
        <f t="shared" si="11"/>
        <v>0</v>
      </c>
      <c r="Q57" s="240">
        <f t="shared" si="11"/>
        <v>0</v>
      </c>
      <c r="R57" s="240">
        <f t="shared" si="11"/>
        <v>0</v>
      </c>
      <c r="S57" s="240">
        <f t="shared" si="11"/>
        <v>0</v>
      </c>
      <c r="T57" s="240">
        <f t="shared" si="11"/>
        <v>0</v>
      </c>
      <c r="U57" s="240">
        <f t="shared" si="11"/>
        <v>0</v>
      </c>
      <c r="V57" s="240">
        <f t="shared" si="11"/>
        <v>0</v>
      </c>
      <c r="W57" s="240">
        <f t="shared" si="11"/>
        <v>0</v>
      </c>
      <c r="X57" s="240">
        <f t="shared" si="11"/>
        <v>0</v>
      </c>
      <c r="Y57" s="240">
        <f t="shared" si="11"/>
        <v>0</v>
      </c>
      <c r="Z57" s="240">
        <f t="shared" si="11"/>
        <v>0</v>
      </c>
      <c r="AA57" s="240">
        <f t="shared" si="11"/>
        <v>0</v>
      </c>
      <c r="AB57" s="240">
        <f t="shared" si="11"/>
        <v>0</v>
      </c>
      <c r="AC57" s="240">
        <f t="shared" si="11"/>
        <v>0</v>
      </c>
      <c r="AD57" s="240">
        <f t="shared" si="11"/>
        <v>0</v>
      </c>
      <c r="AE57" s="240">
        <f t="shared" si="11"/>
        <v>0</v>
      </c>
      <c r="AF57" s="240">
        <f t="shared" si="11"/>
        <v>0</v>
      </c>
      <c r="AG57" s="240">
        <f t="shared" si="11"/>
        <v>0</v>
      </c>
    </row>
    <row r="58" spans="2:33" x14ac:dyDescent="0.2">
      <c r="B58" s="48" t="s">
        <v>431</v>
      </c>
      <c r="C58" s="55">
        <f t="shared" si="10"/>
        <v>0</v>
      </c>
      <c r="D58" s="240">
        <f t="shared" si="9"/>
        <v>0</v>
      </c>
      <c r="E58" s="240">
        <f t="shared" si="11"/>
        <v>0</v>
      </c>
      <c r="F58" s="240">
        <f t="shared" si="11"/>
        <v>0</v>
      </c>
      <c r="G58" s="240">
        <f t="shared" si="11"/>
        <v>0</v>
      </c>
      <c r="H58" s="240">
        <f t="shared" si="11"/>
        <v>0</v>
      </c>
      <c r="I58" s="240">
        <f t="shared" si="11"/>
        <v>0</v>
      </c>
      <c r="J58" s="240">
        <f t="shared" si="11"/>
        <v>0</v>
      </c>
      <c r="K58" s="240">
        <f t="shared" si="11"/>
        <v>0</v>
      </c>
      <c r="L58" s="240">
        <f t="shared" si="11"/>
        <v>0</v>
      </c>
      <c r="M58" s="240">
        <f t="shared" si="11"/>
        <v>0</v>
      </c>
      <c r="N58" s="240">
        <f t="shared" si="11"/>
        <v>0</v>
      </c>
      <c r="O58" s="240">
        <f t="shared" si="11"/>
        <v>0</v>
      </c>
      <c r="P58" s="240">
        <f t="shared" si="11"/>
        <v>0</v>
      </c>
      <c r="Q58" s="240">
        <f t="shared" si="11"/>
        <v>0</v>
      </c>
      <c r="R58" s="240">
        <f t="shared" si="11"/>
        <v>0</v>
      </c>
      <c r="S58" s="240">
        <f t="shared" si="11"/>
        <v>0</v>
      </c>
      <c r="T58" s="240">
        <f t="shared" si="11"/>
        <v>0</v>
      </c>
      <c r="U58" s="240">
        <f t="shared" si="11"/>
        <v>0</v>
      </c>
      <c r="V58" s="240">
        <f t="shared" si="11"/>
        <v>0</v>
      </c>
      <c r="W58" s="240">
        <f t="shared" si="11"/>
        <v>0</v>
      </c>
      <c r="X58" s="240">
        <f t="shared" si="11"/>
        <v>0</v>
      </c>
      <c r="Y58" s="240">
        <f t="shared" si="11"/>
        <v>0</v>
      </c>
      <c r="Z58" s="240">
        <f t="shared" si="11"/>
        <v>0</v>
      </c>
      <c r="AA58" s="240">
        <f t="shared" si="11"/>
        <v>0</v>
      </c>
      <c r="AB58" s="240">
        <f t="shared" si="11"/>
        <v>0</v>
      </c>
      <c r="AC58" s="240">
        <f t="shared" si="11"/>
        <v>0</v>
      </c>
      <c r="AD58" s="240">
        <f t="shared" si="11"/>
        <v>0</v>
      </c>
      <c r="AE58" s="240">
        <f t="shared" si="11"/>
        <v>0</v>
      </c>
      <c r="AF58" s="240">
        <f t="shared" si="11"/>
        <v>0</v>
      </c>
      <c r="AG58" s="240">
        <f t="shared" si="11"/>
        <v>0</v>
      </c>
    </row>
    <row r="59" spans="2:33" x14ac:dyDescent="0.2">
      <c r="B59" s="48" t="s">
        <v>427</v>
      </c>
      <c r="C59" s="55">
        <f t="shared" si="10"/>
        <v>0</v>
      </c>
      <c r="D59" s="240">
        <f t="shared" si="9"/>
        <v>0</v>
      </c>
      <c r="E59" s="240">
        <f t="shared" si="11"/>
        <v>0</v>
      </c>
      <c r="F59" s="240">
        <f t="shared" si="11"/>
        <v>0</v>
      </c>
      <c r="G59" s="240">
        <f t="shared" si="11"/>
        <v>0</v>
      </c>
      <c r="H59" s="240">
        <f t="shared" si="11"/>
        <v>0</v>
      </c>
      <c r="I59" s="240">
        <f t="shared" si="11"/>
        <v>0</v>
      </c>
      <c r="J59" s="240">
        <f t="shared" si="11"/>
        <v>0</v>
      </c>
      <c r="K59" s="240">
        <f t="shared" si="11"/>
        <v>0</v>
      </c>
      <c r="L59" s="240">
        <f t="shared" si="11"/>
        <v>0</v>
      </c>
      <c r="M59" s="240">
        <f t="shared" si="11"/>
        <v>0</v>
      </c>
      <c r="N59" s="240">
        <f t="shared" si="11"/>
        <v>0</v>
      </c>
      <c r="O59" s="240">
        <f t="shared" si="11"/>
        <v>0</v>
      </c>
      <c r="P59" s="240">
        <f t="shared" si="11"/>
        <v>0</v>
      </c>
      <c r="Q59" s="240">
        <f t="shared" si="11"/>
        <v>0</v>
      </c>
      <c r="R59" s="240">
        <f t="shared" si="11"/>
        <v>0</v>
      </c>
      <c r="S59" s="240">
        <f t="shared" si="11"/>
        <v>0</v>
      </c>
      <c r="T59" s="240">
        <f t="shared" si="11"/>
        <v>0</v>
      </c>
      <c r="U59" s="240">
        <f t="shared" si="11"/>
        <v>0</v>
      </c>
      <c r="V59" s="240">
        <f t="shared" si="11"/>
        <v>0</v>
      </c>
      <c r="W59" s="240">
        <f t="shared" si="11"/>
        <v>0</v>
      </c>
      <c r="X59" s="240">
        <f t="shared" si="11"/>
        <v>0</v>
      </c>
      <c r="Y59" s="240">
        <f t="shared" si="11"/>
        <v>0</v>
      </c>
      <c r="Z59" s="240">
        <f t="shared" si="11"/>
        <v>0</v>
      </c>
      <c r="AA59" s="240">
        <f t="shared" si="11"/>
        <v>0</v>
      </c>
      <c r="AB59" s="240">
        <f t="shared" si="11"/>
        <v>0</v>
      </c>
      <c r="AC59" s="240">
        <f t="shared" si="11"/>
        <v>0</v>
      </c>
      <c r="AD59" s="240">
        <f t="shared" si="11"/>
        <v>0</v>
      </c>
      <c r="AE59" s="240">
        <f t="shared" si="11"/>
        <v>0</v>
      </c>
      <c r="AF59" s="240">
        <f t="shared" si="11"/>
        <v>0</v>
      </c>
      <c r="AG59" s="240">
        <f t="shared" si="11"/>
        <v>0</v>
      </c>
    </row>
    <row r="60" spans="2:33" x14ac:dyDescent="0.2">
      <c r="B60" s="48" t="s">
        <v>428</v>
      </c>
      <c r="C60" s="55">
        <f t="shared" si="10"/>
        <v>0</v>
      </c>
      <c r="D60" s="240">
        <f t="shared" si="9"/>
        <v>0</v>
      </c>
      <c r="E60" s="240">
        <f t="shared" si="11"/>
        <v>0</v>
      </c>
      <c r="F60" s="240">
        <f t="shared" si="11"/>
        <v>0</v>
      </c>
      <c r="G60" s="240">
        <f t="shared" si="11"/>
        <v>0</v>
      </c>
      <c r="H60" s="240">
        <f t="shared" si="11"/>
        <v>0</v>
      </c>
      <c r="I60" s="240">
        <f t="shared" si="11"/>
        <v>0</v>
      </c>
      <c r="J60" s="240">
        <f t="shared" si="11"/>
        <v>0</v>
      </c>
      <c r="K60" s="240">
        <f t="shared" si="11"/>
        <v>0</v>
      </c>
      <c r="L60" s="240">
        <f t="shared" si="11"/>
        <v>0</v>
      </c>
      <c r="M60" s="240">
        <f t="shared" si="11"/>
        <v>0</v>
      </c>
      <c r="N60" s="240">
        <f t="shared" si="11"/>
        <v>0</v>
      </c>
      <c r="O60" s="240">
        <f t="shared" si="11"/>
        <v>0</v>
      </c>
      <c r="P60" s="240">
        <f t="shared" si="11"/>
        <v>0</v>
      </c>
      <c r="Q60" s="240">
        <f t="shared" si="11"/>
        <v>0</v>
      </c>
      <c r="R60" s="240">
        <f t="shared" si="11"/>
        <v>0</v>
      </c>
      <c r="S60" s="240">
        <f t="shared" si="11"/>
        <v>0</v>
      </c>
      <c r="T60" s="240">
        <f>T18-T39</f>
        <v>0</v>
      </c>
      <c r="U60" s="240">
        <f t="shared" si="11"/>
        <v>0</v>
      </c>
      <c r="V60" s="240">
        <f t="shared" si="11"/>
        <v>0</v>
      </c>
      <c r="W60" s="240">
        <f t="shared" si="11"/>
        <v>0</v>
      </c>
      <c r="X60" s="240">
        <f t="shared" si="11"/>
        <v>0</v>
      </c>
      <c r="Y60" s="240">
        <f t="shared" si="11"/>
        <v>0</v>
      </c>
      <c r="Z60" s="240">
        <f t="shared" si="11"/>
        <v>0</v>
      </c>
      <c r="AA60" s="240">
        <f t="shared" si="11"/>
        <v>0</v>
      </c>
      <c r="AB60" s="240">
        <f t="shared" si="11"/>
        <v>0</v>
      </c>
      <c r="AC60" s="240">
        <f t="shared" si="11"/>
        <v>0</v>
      </c>
      <c r="AD60" s="240">
        <f t="shared" si="11"/>
        <v>0</v>
      </c>
      <c r="AE60" s="240">
        <f t="shared" si="11"/>
        <v>0</v>
      </c>
      <c r="AF60" s="240">
        <f t="shared" si="11"/>
        <v>0</v>
      </c>
      <c r="AG60" s="240">
        <f t="shared" si="11"/>
        <v>0</v>
      </c>
    </row>
    <row r="61" spans="2:33" x14ac:dyDescent="0.2">
      <c r="B61" s="48" t="s">
        <v>430</v>
      </c>
      <c r="C61" s="55">
        <f t="shared" si="10"/>
        <v>0</v>
      </c>
      <c r="D61" s="240">
        <f t="shared" si="9"/>
        <v>0</v>
      </c>
      <c r="E61" s="240">
        <f t="shared" si="11"/>
        <v>0</v>
      </c>
      <c r="F61" s="240">
        <f t="shared" si="11"/>
        <v>0</v>
      </c>
      <c r="G61" s="240">
        <f t="shared" si="11"/>
        <v>0</v>
      </c>
      <c r="H61" s="240">
        <f t="shared" si="11"/>
        <v>0</v>
      </c>
      <c r="I61" s="240">
        <f t="shared" si="11"/>
        <v>0</v>
      </c>
      <c r="J61" s="240">
        <f t="shared" si="11"/>
        <v>0</v>
      </c>
      <c r="K61" s="240">
        <f t="shared" si="11"/>
        <v>0</v>
      </c>
      <c r="L61" s="240">
        <f t="shared" si="11"/>
        <v>0</v>
      </c>
      <c r="M61" s="240">
        <f t="shared" si="11"/>
        <v>0</v>
      </c>
      <c r="N61" s="240">
        <f t="shared" si="11"/>
        <v>0</v>
      </c>
      <c r="O61" s="240">
        <f t="shared" si="11"/>
        <v>0</v>
      </c>
      <c r="P61" s="240">
        <f t="shared" si="11"/>
        <v>0</v>
      </c>
      <c r="Q61" s="240">
        <f t="shared" si="11"/>
        <v>0</v>
      </c>
      <c r="R61" s="240">
        <f t="shared" si="11"/>
        <v>0</v>
      </c>
      <c r="S61" s="240">
        <f t="shared" si="11"/>
        <v>0</v>
      </c>
      <c r="T61" s="240">
        <f t="shared" si="11"/>
        <v>0</v>
      </c>
      <c r="U61" s="240">
        <f t="shared" si="11"/>
        <v>0</v>
      </c>
      <c r="V61" s="240">
        <f t="shared" si="11"/>
        <v>0</v>
      </c>
      <c r="W61" s="240">
        <f t="shared" si="11"/>
        <v>0</v>
      </c>
      <c r="X61" s="240">
        <f t="shared" si="11"/>
        <v>0</v>
      </c>
      <c r="Y61" s="240">
        <f t="shared" si="11"/>
        <v>0</v>
      </c>
      <c r="Z61" s="240">
        <f t="shared" si="11"/>
        <v>0</v>
      </c>
      <c r="AA61" s="240">
        <f t="shared" si="11"/>
        <v>0</v>
      </c>
      <c r="AB61" s="240">
        <f t="shared" si="11"/>
        <v>0</v>
      </c>
      <c r="AC61" s="240">
        <f t="shared" si="11"/>
        <v>0</v>
      </c>
      <c r="AD61" s="240">
        <f t="shared" si="11"/>
        <v>0</v>
      </c>
      <c r="AE61" s="240">
        <f t="shared" si="11"/>
        <v>0</v>
      </c>
      <c r="AF61" s="240">
        <f t="shared" si="11"/>
        <v>0</v>
      </c>
      <c r="AG61" s="240">
        <f t="shared" si="11"/>
        <v>0</v>
      </c>
    </row>
    <row r="62" spans="2:33" x14ac:dyDescent="0.2">
      <c r="B62" s="239" t="s">
        <v>86</v>
      </c>
      <c r="C62" s="88">
        <f>SUM(D62:AG62)</f>
        <v>4818000.0000000009</v>
      </c>
      <c r="D62" s="243">
        <f t="shared" ref="D62:AG62" si="12">SUM(D47:D61)</f>
        <v>160600.00000000003</v>
      </c>
      <c r="E62" s="88">
        <f t="shared" si="12"/>
        <v>160600.00000000003</v>
      </c>
      <c r="F62" s="88">
        <f t="shared" si="12"/>
        <v>160600.00000000003</v>
      </c>
      <c r="G62" s="88">
        <f t="shared" si="12"/>
        <v>160600.00000000003</v>
      </c>
      <c r="H62" s="88">
        <f t="shared" si="12"/>
        <v>160600.00000000003</v>
      </c>
      <c r="I62" s="88">
        <f t="shared" si="12"/>
        <v>160600.00000000003</v>
      </c>
      <c r="J62" s="88">
        <f t="shared" si="12"/>
        <v>160600.00000000003</v>
      </c>
      <c r="K62" s="88">
        <f t="shared" si="12"/>
        <v>160600.00000000003</v>
      </c>
      <c r="L62" s="88">
        <f t="shared" si="12"/>
        <v>160600.00000000003</v>
      </c>
      <c r="M62" s="88">
        <f t="shared" si="12"/>
        <v>160600.00000000003</v>
      </c>
      <c r="N62" s="88">
        <f t="shared" si="12"/>
        <v>160600.00000000003</v>
      </c>
      <c r="O62" s="88">
        <f t="shared" si="12"/>
        <v>160600.00000000003</v>
      </c>
      <c r="P62" s="88">
        <f t="shared" si="12"/>
        <v>160600.00000000003</v>
      </c>
      <c r="Q62" s="88">
        <f t="shared" si="12"/>
        <v>160600.00000000003</v>
      </c>
      <c r="R62" s="88">
        <f t="shared" si="12"/>
        <v>160600.00000000003</v>
      </c>
      <c r="S62" s="88">
        <f t="shared" si="12"/>
        <v>160600.00000000003</v>
      </c>
      <c r="T62" s="88">
        <f t="shared" si="12"/>
        <v>160600.00000000003</v>
      </c>
      <c r="U62" s="88">
        <f t="shared" si="12"/>
        <v>160600.00000000003</v>
      </c>
      <c r="V62" s="88">
        <f t="shared" si="12"/>
        <v>160600.00000000003</v>
      </c>
      <c r="W62" s="88">
        <f t="shared" si="12"/>
        <v>160600.00000000003</v>
      </c>
      <c r="X62" s="88">
        <f t="shared" si="12"/>
        <v>160600.00000000003</v>
      </c>
      <c r="Y62" s="88">
        <f t="shared" si="12"/>
        <v>160600.00000000003</v>
      </c>
      <c r="Z62" s="88">
        <f t="shared" si="12"/>
        <v>160600.00000000003</v>
      </c>
      <c r="AA62" s="88">
        <f t="shared" si="12"/>
        <v>160600.00000000003</v>
      </c>
      <c r="AB62" s="88">
        <f t="shared" si="12"/>
        <v>160600.00000000003</v>
      </c>
      <c r="AC62" s="88">
        <f t="shared" si="12"/>
        <v>160600.00000000003</v>
      </c>
      <c r="AD62" s="88">
        <f t="shared" si="12"/>
        <v>160600.00000000003</v>
      </c>
      <c r="AE62" s="88">
        <f t="shared" si="12"/>
        <v>160600.00000000003</v>
      </c>
      <c r="AF62" s="88">
        <f t="shared" si="12"/>
        <v>160600.00000000003</v>
      </c>
      <c r="AG62" s="88">
        <f t="shared" si="12"/>
        <v>160600.00000000003</v>
      </c>
    </row>
    <row r="65" spans="2:33" x14ac:dyDescent="0.2">
      <c r="B65" s="246"/>
      <c r="C65" s="48"/>
      <c r="D65" s="48" t="s">
        <v>10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</row>
    <row r="66" spans="2:33" x14ac:dyDescent="0.2">
      <c r="B66" s="478" t="s">
        <v>433</v>
      </c>
      <c r="C66" s="49"/>
      <c r="D66" s="48">
        <v>1</v>
      </c>
      <c r="E66" s="48">
        <v>2</v>
      </c>
      <c r="F66" s="48">
        <v>3</v>
      </c>
      <c r="G66" s="48">
        <v>4</v>
      </c>
      <c r="H66" s="48">
        <v>5</v>
      </c>
      <c r="I66" s="48">
        <v>6</v>
      </c>
      <c r="J66" s="48">
        <v>7</v>
      </c>
      <c r="K66" s="48">
        <v>8</v>
      </c>
      <c r="L66" s="48">
        <v>9</v>
      </c>
      <c r="M66" s="48">
        <v>10</v>
      </c>
      <c r="N66" s="48">
        <v>11</v>
      </c>
      <c r="O66" s="48">
        <v>12</v>
      </c>
      <c r="P66" s="48">
        <v>13</v>
      </c>
      <c r="Q66" s="48">
        <v>14</v>
      </c>
      <c r="R66" s="48">
        <v>15</v>
      </c>
      <c r="S66" s="48">
        <v>16</v>
      </c>
      <c r="T66" s="48">
        <v>17</v>
      </c>
      <c r="U66" s="48">
        <v>18</v>
      </c>
      <c r="V66" s="48">
        <v>19</v>
      </c>
      <c r="W66" s="48">
        <v>20</v>
      </c>
      <c r="X66" s="48">
        <v>21</v>
      </c>
      <c r="Y66" s="48">
        <v>22</v>
      </c>
      <c r="Z66" s="48">
        <v>23</v>
      </c>
      <c r="AA66" s="48">
        <v>24</v>
      </c>
      <c r="AB66" s="48">
        <v>25</v>
      </c>
      <c r="AC66" s="48">
        <v>26</v>
      </c>
      <c r="AD66" s="48">
        <v>27</v>
      </c>
      <c r="AE66" s="48">
        <v>28</v>
      </c>
      <c r="AF66" s="48">
        <v>29</v>
      </c>
      <c r="AG66" s="48">
        <v>30</v>
      </c>
    </row>
    <row r="67" spans="2:33" x14ac:dyDescent="0.2">
      <c r="B67" s="479"/>
      <c r="C67" s="51" t="s">
        <v>9</v>
      </c>
      <c r="D67" s="52">
        <f>D4</f>
        <v>2022</v>
      </c>
      <c r="E67" s="52">
        <f t="shared" ref="E67:AG67" si="13">E4</f>
        <v>2023</v>
      </c>
      <c r="F67" s="52">
        <f t="shared" si="13"/>
        <v>2024</v>
      </c>
      <c r="G67" s="52">
        <f t="shared" si="13"/>
        <v>2025</v>
      </c>
      <c r="H67" s="52">
        <f t="shared" si="13"/>
        <v>2026</v>
      </c>
      <c r="I67" s="52">
        <f t="shared" si="13"/>
        <v>2027</v>
      </c>
      <c r="J67" s="52">
        <f t="shared" si="13"/>
        <v>2028</v>
      </c>
      <c r="K67" s="52">
        <f t="shared" si="13"/>
        <v>2029</v>
      </c>
      <c r="L67" s="52">
        <f t="shared" si="13"/>
        <v>2030</v>
      </c>
      <c r="M67" s="52">
        <f t="shared" si="13"/>
        <v>2031</v>
      </c>
      <c r="N67" s="52">
        <f t="shared" si="13"/>
        <v>2032</v>
      </c>
      <c r="O67" s="52">
        <f t="shared" si="13"/>
        <v>2033</v>
      </c>
      <c r="P67" s="52">
        <f t="shared" si="13"/>
        <v>2034</v>
      </c>
      <c r="Q67" s="52">
        <f t="shared" si="13"/>
        <v>2035</v>
      </c>
      <c r="R67" s="52">
        <f t="shared" si="13"/>
        <v>2036</v>
      </c>
      <c r="S67" s="52">
        <f t="shared" si="13"/>
        <v>2037</v>
      </c>
      <c r="T67" s="52">
        <f t="shared" si="13"/>
        <v>2038</v>
      </c>
      <c r="U67" s="52">
        <f t="shared" si="13"/>
        <v>2039</v>
      </c>
      <c r="V67" s="52">
        <f t="shared" si="13"/>
        <v>2040</v>
      </c>
      <c r="W67" s="52">
        <f t="shared" si="13"/>
        <v>2041</v>
      </c>
      <c r="X67" s="52">
        <f t="shared" si="13"/>
        <v>2042</v>
      </c>
      <c r="Y67" s="52">
        <f t="shared" si="13"/>
        <v>2043</v>
      </c>
      <c r="Z67" s="52">
        <f t="shared" si="13"/>
        <v>2044</v>
      </c>
      <c r="AA67" s="52">
        <f t="shared" si="13"/>
        <v>2045</v>
      </c>
      <c r="AB67" s="52">
        <f t="shared" si="13"/>
        <v>2046</v>
      </c>
      <c r="AC67" s="52">
        <f t="shared" si="13"/>
        <v>2047</v>
      </c>
      <c r="AD67" s="52">
        <f t="shared" si="13"/>
        <v>2048</v>
      </c>
      <c r="AE67" s="52">
        <f t="shared" si="13"/>
        <v>2049</v>
      </c>
      <c r="AF67" s="52">
        <f t="shared" si="13"/>
        <v>2050</v>
      </c>
      <c r="AG67" s="52">
        <f t="shared" si="13"/>
        <v>2051</v>
      </c>
    </row>
    <row r="68" spans="2:33" x14ac:dyDescent="0.2">
      <c r="B68" s="48" t="s">
        <v>416</v>
      </c>
      <c r="C68" s="55">
        <f>SUM(D68:AG68)</f>
        <v>0</v>
      </c>
      <c r="D68" s="240">
        <f>D47*Parametre!C220</f>
        <v>0</v>
      </c>
      <c r="E68" s="240">
        <f>E47*Parametre!D220</f>
        <v>0</v>
      </c>
      <c r="F68" s="240">
        <f>F47*Parametre!E220</f>
        <v>0</v>
      </c>
      <c r="G68" s="240">
        <f>G47*Parametre!F220</f>
        <v>0</v>
      </c>
      <c r="H68" s="240">
        <f>H47*Parametre!G220</f>
        <v>0</v>
      </c>
      <c r="I68" s="240">
        <f>I47*Parametre!H220</f>
        <v>0</v>
      </c>
      <c r="J68" s="240">
        <f>J47*Parametre!I220</f>
        <v>0</v>
      </c>
      <c r="K68" s="240">
        <f>K47*Parametre!J220</f>
        <v>0</v>
      </c>
      <c r="L68" s="240">
        <f>L47*Parametre!K220</f>
        <v>0</v>
      </c>
      <c r="M68" s="240">
        <f>M47*Parametre!L220</f>
        <v>0</v>
      </c>
      <c r="N68" s="240">
        <f>N47*Parametre!M220</f>
        <v>0</v>
      </c>
      <c r="O68" s="240">
        <f>O47*Parametre!N220</f>
        <v>0</v>
      </c>
      <c r="P68" s="240">
        <f>P47*Parametre!O220</f>
        <v>0</v>
      </c>
      <c r="Q68" s="240">
        <f>Q47*Parametre!P220</f>
        <v>0</v>
      </c>
      <c r="R68" s="240">
        <f>R47*Parametre!Q220</f>
        <v>0</v>
      </c>
      <c r="S68" s="240">
        <f>S47*Parametre!R220</f>
        <v>0</v>
      </c>
      <c r="T68" s="240">
        <f>T47*Parametre!S220</f>
        <v>0</v>
      </c>
      <c r="U68" s="240">
        <f>U47*Parametre!T220</f>
        <v>0</v>
      </c>
      <c r="V68" s="240">
        <f>V47*Parametre!U220</f>
        <v>0</v>
      </c>
      <c r="W68" s="240">
        <f>W47*Parametre!V220</f>
        <v>0</v>
      </c>
      <c r="X68" s="240">
        <f>X47*Parametre!W220</f>
        <v>0</v>
      </c>
      <c r="Y68" s="240">
        <f>Y47*Parametre!X220</f>
        <v>0</v>
      </c>
      <c r="Z68" s="240">
        <f>Z47*Parametre!Y220</f>
        <v>0</v>
      </c>
      <c r="AA68" s="240">
        <f>AA47*Parametre!Z220</f>
        <v>0</v>
      </c>
      <c r="AB68" s="240">
        <f>AB47*Parametre!AA220</f>
        <v>0</v>
      </c>
      <c r="AC68" s="240">
        <f>AC47*Parametre!AB220</f>
        <v>0</v>
      </c>
      <c r="AD68" s="240">
        <f>AD47*Parametre!AC220</f>
        <v>0</v>
      </c>
      <c r="AE68" s="240">
        <f>AE47*Parametre!AD220</f>
        <v>0</v>
      </c>
      <c r="AF68" s="240">
        <f>AF47*Parametre!AE220</f>
        <v>0</v>
      </c>
      <c r="AG68" s="240">
        <f>AG47*Parametre!AF220</f>
        <v>0</v>
      </c>
    </row>
    <row r="69" spans="2:33" x14ac:dyDescent="0.2">
      <c r="B69" s="48" t="s">
        <v>417</v>
      </c>
      <c r="C69" s="55">
        <f t="shared" ref="C69:C80" si="14">SUM(D69:AG69)</f>
        <v>0</v>
      </c>
      <c r="D69" s="240">
        <f>D48*Parametre!C221</f>
        <v>0</v>
      </c>
      <c r="E69" s="240">
        <f>E48*Parametre!D221</f>
        <v>0</v>
      </c>
      <c r="F69" s="240">
        <f>F48*Parametre!E221</f>
        <v>0</v>
      </c>
      <c r="G69" s="240">
        <f>G48*Parametre!F221</f>
        <v>0</v>
      </c>
      <c r="H69" s="240">
        <f>H48*Parametre!G221</f>
        <v>0</v>
      </c>
      <c r="I69" s="240">
        <f>I48*Parametre!H221</f>
        <v>0</v>
      </c>
      <c r="J69" s="240">
        <f>J48*Parametre!I221</f>
        <v>0</v>
      </c>
      <c r="K69" s="240">
        <f>K48*Parametre!J221</f>
        <v>0</v>
      </c>
      <c r="L69" s="240">
        <f>L48*Parametre!K221</f>
        <v>0</v>
      </c>
      <c r="M69" s="240">
        <f>M48*Parametre!L221</f>
        <v>0</v>
      </c>
      <c r="N69" s="240">
        <f>N48*Parametre!M221</f>
        <v>0</v>
      </c>
      <c r="O69" s="240">
        <f>O48*Parametre!N221</f>
        <v>0</v>
      </c>
      <c r="P69" s="240">
        <f>P48*Parametre!O221</f>
        <v>0</v>
      </c>
      <c r="Q69" s="240">
        <f>Q48*Parametre!P221</f>
        <v>0</v>
      </c>
      <c r="R69" s="240">
        <f>R48*Parametre!Q221</f>
        <v>0</v>
      </c>
      <c r="S69" s="240">
        <f>S48*Parametre!R221</f>
        <v>0</v>
      </c>
      <c r="T69" s="240">
        <f>T48*Parametre!S221</f>
        <v>0</v>
      </c>
      <c r="U69" s="240">
        <f>U48*Parametre!T221</f>
        <v>0</v>
      </c>
      <c r="V69" s="240">
        <f>V48*Parametre!U221</f>
        <v>0</v>
      </c>
      <c r="W69" s="240">
        <f>W48*Parametre!V221</f>
        <v>0</v>
      </c>
      <c r="X69" s="240">
        <f>X48*Parametre!W221</f>
        <v>0</v>
      </c>
      <c r="Y69" s="240">
        <f>Y48*Parametre!X221</f>
        <v>0</v>
      </c>
      <c r="Z69" s="240">
        <f>Z48*Parametre!Y221</f>
        <v>0</v>
      </c>
      <c r="AA69" s="240">
        <f>AA48*Parametre!Z221</f>
        <v>0</v>
      </c>
      <c r="AB69" s="240">
        <f>AB48*Parametre!AA221</f>
        <v>0</v>
      </c>
      <c r="AC69" s="240">
        <f>AC48*Parametre!AB221</f>
        <v>0</v>
      </c>
      <c r="AD69" s="240">
        <f>AD48*Parametre!AC221</f>
        <v>0</v>
      </c>
      <c r="AE69" s="240">
        <f>AE48*Parametre!AD221</f>
        <v>0</v>
      </c>
      <c r="AF69" s="240">
        <f>AF48*Parametre!AE221</f>
        <v>0</v>
      </c>
      <c r="AG69" s="240">
        <f>AG48*Parametre!AF221</f>
        <v>0</v>
      </c>
    </row>
    <row r="70" spans="2:33" x14ac:dyDescent="0.2">
      <c r="B70" s="48" t="s">
        <v>422</v>
      </c>
      <c r="C70" s="55">
        <f t="shared" si="14"/>
        <v>481.80000000000007</v>
      </c>
      <c r="D70" s="240">
        <f>D49*Parametre!C222</f>
        <v>16.060000000000002</v>
      </c>
      <c r="E70" s="240">
        <f>E49*Parametre!D222</f>
        <v>16.060000000000002</v>
      </c>
      <c r="F70" s="240">
        <f>F49*Parametre!E222</f>
        <v>16.060000000000002</v>
      </c>
      <c r="G70" s="240">
        <f>G49*Parametre!F222</f>
        <v>16.060000000000002</v>
      </c>
      <c r="H70" s="240">
        <f>H49*Parametre!G222</f>
        <v>16.060000000000002</v>
      </c>
      <c r="I70" s="240">
        <f>I49*Parametre!H222</f>
        <v>16.060000000000002</v>
      </c>
      <c r="J70" s="240">
        <f>J49*Parametre!I222</f>
        <v>16.060000000000002</v>
      </c>
      <c r="K70" s="240">
        <f>K49*Parametre!J222</f>
        <v>16.060000000000002</v>
      </c>
      <c r="L70" s="240">
        <f>L49*Parametre!K222</f>
        <v>16.060000000000002</v>
      </c>
      <c r="M70" s="240">
        <f>M49*Parametre!L222</f>
        <v>16.060000000000002</v>
      </c>
      <c r="N70" s="240">
        <f>N49*Parametre!M222</f>
        <v>16.060000000000002</v>
      </c>
      <c r="O70" s="240">
        <f>O49*Parametre!N222</f>
        <v>16.060000000000002</v>
      </c>
      <c r="P70" s="240">
        <f>P49*Parametre!O222</f>
        <v>16.060000000000002</v>
      </c>
      <c r="Q70" s="240">
        <f>Q49*Parametre!P222</f>
        <v>16.060000000000002</v>
      </c>
      <c r="R70" s="240">
        <f>R49*Parametre!Q222</f>
        <v>16.060000000000002</v>
      </c>
      <c r="S70" s="240">
        <f>S49*Parametre!R222</f>
        <v>16.060000000000002</v>
      </c>
      <c r="T70" s="240">
        <f>T49*Parametre!S222</f>
        <v>16.060000000000002</v>
      </c>
      <c r="U70" s="240">
        <f>U49*Parametre!T222</f>
        <v>16.060000000000002</v>
      </c>
      <c r="V70" s="240">
        <f>V49*Parametre!U222</f>
        <v>16.060000000000002</v>
      </c>
      <c r="W70" s="240">
        <f>W49*Parametre!V222</f>
        <v>16.060000000000002</v>
      </c>
      <c r="X70" s="240">
        <f>X49*Parametre!W222</f>
        <v>16.060000000000002</v>
      </c>
      <c r="Y70" s="240">
        <f>Y49*Parametre!X222</f>
        <v>16.060000000000002</v>
      </c>
      <c r="Z70" s="240">
        <f>Z49*Parametre!Y222</f>
        <v>16.060000000000002</v>
      </c>
      <c r="AA70" s="240">
        <f>AA49*Parametre!Z222</f>
        <v>16.060000000000002</v>
      </c>
      <c r="AB70" s="240">
        <f>AB49*Parametre!AA222</f>
        <v>16.060000000000002</v>
      </c>
      <c r="AC70" s="240">
        <f>AC49*Parametre!AB222</f>
        <v>16.060000000000002</v>
      </c>
      <c r="AD70" s="240">
        <f>AD49*Parametre!AC222</f>
        <v>16.060000000000002</v>
      </c>
      <c r="AE70" s="240">
        <f>AE49*Parametre!AD222</f>
        <v>16.060000000000002</v>
      </c>
      <c r="AF70" s="240">
        <f>AF49*Parametre!AE222</f>
        <v>16.060000000000002</v>
      </c>
      <c r="AG70" s="240">
        <f>AG49*Parametre!AF222</f>
        <v>16.060000000000002</v>
      </c>
    </row>
    <row r="71" spans="2:33" x14ac:dyDescent="0.2">
      <c r="B71" s="48" t="s">
        <v>418</v>
      </c>
      <c r="C71" s="55">
        <f t="shared" si="14"/>
        <v>0</v>
      </c>
      <c r="D71" s="240">
        <f>D50*Parametre!C223</f>
        <v>0</v>
      </c>
      <c r="E71" s="240">
        <f>E50*Parametre!D223</f>
        <v>0</v>
      </c>
      <c r="F71" s="240">
        <f>F50*Parametre!E223</f>
        <v>0</v>
      </c>
      <c r="G71" s="240">
        <f>G50*Parametre!F223</f>
        <v>0</v>
      </c>
      <c r="H71" s="240">
        <f>H50*Parametre!G223</f>
        <v>0</v>
      </c>
      <c r="I71" s="240">
        <f>I50*Parametre!H223</f>
        <v>0</v>
      </c>
      <c r="J71" s="240">
        <f>J50*Parametre!I223</f>
        <v>0</v>
      </c>
      <c r="K71" s="240">
        <f>K50*Parametre!J223</f>
        <v>0</v>
      </c>
      <c r="L71" s="240">
        <f>L50*Parametre!K223</f>
        <v>0</v>
      </c>
      <c r="M71" s="240">
        <f>M50*Parametre!L223</f>
        <v>0</v>
      </c>
      <c r="N71" s="240">
        <f>N50*Parametre!M223</f>
        <v>0</v>
      </c>
      <c r="O71" s="240">
        <f>O50*Parametre!N223</f>
        <v>0</v>
      </c>
      <c r="P71" s="240">
        <f>P50*Parametre!O223</f>
        <v>0</v>
      </c>
      <c r="Q71" s="240">
        <f>Q50*Parametre!P223</f>
        <v>0</v>
      </c>
      <c r="R71" s="240">
        <f>R50*Parametre!Q223</f>
        <v>0</v>
      </c>
      <c r="S71" s="240">
        <f>S50*Parametre!R223</f>
        <v>0</v>
      </c>
      <c r="T71" s="240">
        <f>T50*Parametre!S223</f>
        <v>0</v>
      </c>
      <c r="U71" s="240">
        <f>U50*Parametre!T223</f>
        <v>0</v>
      </c>
      <c r="V71" s="240">
        <f>V50*Parametre!U223</f>
        <v>0</v>
      </c>
      <c r="W71" s="240">
        <f>W50*Parametre!V223</f>
        <v>0</v>
      </c>
      <c r="X71" s="240">
        <f>X50*Parametre!W223</f>
        <v>0</v>
      </c>
      <c r="Y71" s="240">
        <f>Y50*Parametre!X223</f>
        <v>0</v>
      </c>
      <c r="Z71" s="240">
        <f>Z50*Parametre!Y223</f>
        <v>0</v>
      </c>
      <c r="AA71" s="240">
        <f>AA50*Parametre!Z223</f>
        <v>0</v>
      </c>
      <c r="AB71" s="240">
        <f>AB50*Parametre!AA223</f>
        <v>0</v>
      </c>
      <c r="AC71" s="240">
        <f>AC50*Parametre!AB223</f>
        <v>0</v>
      </c>
      <c r="AD71" s="240">
        <f>AD50*Parametre!AC223</f>
        <v>0</v>
      </c>
      <c r="AE71" s="240">
        <f>AE50*Parametre!AD223</f>
        <v>0</v>
      </c>
      <c r="AF71" s="240">
        <f>AF50*Parametre!AE223</f>
        <v>0</v>
      </c>
      <c r="AG71" s="240">
        <f>AG50*Parametre!AF223</f>
        <v>0</v>
      </c>
    </row>
    <row r="72" spans="2:33" x14ac:dyDescent="0.2">
      <c r="B72" s="48" t="s">
        <v>419</v>
      </c>
      <c r="C72" s="55">
        <f t="shared" si="14"/>
        <v>0</v>
      </c>
      <c r="D72" s="240">
        <f>D51*Parametre!C224</f>
        <v>0</v>
      </c>
      <c r="E72" s="240">
        <f>E51*Parametre!D224</f>
        <v>0</v>
      </c>
      <c r="F72" s="240">
        <f>F51*Parametre!E224</f>
        <v>0</v>
      </c>
      <c r="G72" s="240">
        <f>G51*Parametre!F224</f>
        <v>0</v>
      </c>
      <c r="H72" s="240">
        <f>H51*Parametre!G224</f>
        <v>0</v>
      </c>
      <c r="I72" s="240">
        <f>I51*Parametre!H224</f>
        <v>0</v>
      </c>
      <c r="J72" s="240">
        <f>J51*Parametre!I224</f>
        <v>0</v>
      </c>
      <c r="K72" s="240">
        <f>K51*Parametre!J224</f>
        <v>0</v>
      </c>
      <c r="L72" s="240">
        <f>L51*Parametre!K224</f>
        <v>0</v>
      </c>
      <c r="M72" s="240">
        <f>M51*Parametre!L224</f>
        <v>0</v>
      </c>
      <c r="N72" s="240">
        <f>N51*Parametre!M224</f>
        <v>0</v>
      </c>
      <c r="O72" s="240">
        <f>O51*Parametre!N224</f>
        <v>0</v>
      </c>
      <c r="P72" s="240">
        <f>P51*Parametre!O224</f>
        <v>0</v>
      </c>
      <c r="Q72" s="240">
        <f>Q51*Parametre!P224</f>
        <v>0</v>
      </c>
      <c r="R72" s="240">
        <f>R51*Parametre!Q224</f>
        <v>0</v>
      </c>
      <c r="S72" s="240">
        <f>S51*Parametre!R224</f>
        <v>0</v>
      </c>
      <c r="T72" s="240">
        <f>T51*Parametre!S224</f>
        <v>0</v>
      </c>
      <c r="U72" s="240">
        <f>U51*Parametre!T224</f>
        <v>0</v>
      </c>
      <c r="V72" s="240">
        <f>V51*Parametre!U224</f>
        <v>0</v>
      </c>
      <c r="W72" s="240">
        <f>W51*Parametre!V224</f>
        <v>0</v>
      </c>
      <c r="X72" s="240">
        <f>X51*Parametre!W224</f>
        <v>0</v>
      </c>
      <c r="Y72" s="240">
        <f>Y51*Parametre!X224</f>
        <v>0</v>
      </c>
      <c r="Z72" s="240">
        <f>Z51*Parametre!Y224</f>
        <v>0</v>
      </c>
      <c r="AA72" s="240">
        <f>AA51*Parametre!Z224</f>
        <v>0</v>
      </c>
      <c r="AB72" s="240">
        <f>AB51*Parametre!AA224</f>
        <v>0</v>
      </c>
      <c r="AC72" s="240">
        <f>AC51*Parametre!AB224</f>
        <v>0</v>
      </c>
      <c r="AD72" s="240">
        <f>AD51*Parametre!AC224</f>
        <v>0</v>
      </c>
      <c r="AE72" s="240">
        <f>AE51*Parametre!AD224</f>
        <v>0</v>
      </c>
      <c r="AF72" s="240">
        <f>AF51*Parametre!AE224</f>
        <v>0</v>
      </c>
      <c r="AG72" s="240">
        <f>AG51*Parametre!AF224</f>
        <v>0</v>
      </c>
    </row>
    <row r="73" spans="2:33" x14ac:dyDescent="0.2">
      <c r="B73" s="48" t="s">
        <v>423</v>
      </c>
      <c r="C73" s="55">
        <f t="shared" si="14"/>
        <v>0</v>
      </c>
      <c r="D73" s="240">
        <f>D52*Parametre!C225</f>
        <v>0</v>
      </c>
      <c r="E73" s="240">
        <f>E52*Parametre!D225</f>
        <v>0</v>
      </c>
      <c r="F73" s="240">
        <f>F52*Parametre!E225</f>
        <v>0</v>
      </c>
      <c r="G73" s="240">
        <f>G52*Parametre!F225</f>
        <v>0</v>
      </c>
      <c r="H73" s="240">
        <f>H52*Parametre!G225</f>
        <v>0</v>
      </c>
      <c r="I73" s="240">
        <f>I52*Parametre!H225</f>
        <v>0</v>
      </c>
      <c r="J73" s="240">
        <f>J52*Parametre!I225</f>
        <v>0</v>
      </c>
      <c r="K73" s="240">
        <f>K52*Parametre!J225</f>
        <v>0</v>
      </c>
      <c r="L73" s="240">
        <f>L52*Parametre!K225</f>
        <v>0</v>
      </c>
      <c r="M73" s="240">
        <f>M52*Parametre!L225</f>
        <v>0</v>
      </c>
      <c r="N73" s="240">
        <f>N52*Parametre!M225</f>
        <v>0</v>
      </c>
      <c r="O73" s="240">
        <f>O52*Parametre!N225</f>
        <v>0</v>
      </c>
      <c r="P73" s="240">
        <f>P52*Parametre!O225</f>
        <v>0</v>
      </c>
      <c r="Q73" s="240">
        <f>Q52*Parametre!P225</f>
        <v>0</v>
      </c>
      <c r="R73" s="240">
        <f>R52*Parametre!Q225</f>
        <v>0</v>
      </c>
      <c r="S73" s="240">
        <f>S52*Parametre!R225</f>
        <v>0</v>
      </c>
      <c r="T73" s="240">
        <f>T52*Parametre!S225</f>
        <v>0</v>
      </c>
      <c r="U73" s="240">
        <f>U52*Parametre!T225</f>
        <v>0</v>
      </c>
      <c r="V73" s="240">
        <f>V52*Parametre!U225</f>
        <v>0</v>
      </c>
      <c r="W73" s="240">
        <f>W52*Parametre!V225</f>
        <v>0</v>
      </c>
      <c r="X73" s="240">
        <f>X52*Parametre!W225</f>
        <v>0</v>
      </c>
      <c r="Y73" s="240">
        <f>Y52*Parametre!X225</f>
        <v>0</v>
      </c>
      <c r="Z73" s="240">
        <f>Z52*Parametre!Y225</f>
        <v>0</v>
      </c>
      <c r="AA73" s="240">
        <f>AA52*Parametre!Z225</f>
        <v>0</v>
      </c>
      <c r="AB73" s="240">
        <f>AB52*Parametre!AA225</f>
        <v>0</v>
      </c>
      <c r="AC73" s="240">
        <f>AC52*Parametre!AB225</f>
        <v>0</v>
      </c>
      <c r="AD73" s="240">
        <f>AD52*Parametre!AC225</f>
        <v>0</v>
      </c>
      <c r="AE73" s="240">
        <f>AE52*Parametre!AD225</f>
        <v>0</v>
      </c>
      <c r="AF73" s="240">
        <f>AF52*Parametre!AE225</f>
        <v>0</v>
      </c>
      <c r="AG73" s="240">
        <f>AG52*Parametre!AF225</f>
        <v>0</v>
      </c>
    </row>
    <row r="74" spans="2:33" x14ac:dyDescent="0.2">
      <c r="B74" s="48" t="s">
        <v>420</v>
      </c>
      <c r="C74" s="55">
        <f t="shared" si="14"/>
        <v>0</v>
      </c>
      <c r="D74" s="240">
        <f>D53*Parametre!C226</f>
        <v>0</v>
      </c>
      <c r="E74" s="240">
        <f>E53*Parametre!D226</f>
        <v>0</v>
      </c>
      <c r="F74" s="240">
        <f>F53*Parametre!E226</f>
        <v>0</v>
      </c>
      <c r="G74" s="240">
        <f>G53*Parametre!F226</f>
        <v>0</v>
      </c>
      <c r="H74" s="240">
        <f>H53*Parametre!G226</f>
        <v>0</v>
      </c>
      <c r="I74" s="240">
        <f>I53*Parametre!H226</f>
        <v>0</v>
      </c>
      <c r="J74" s="240">
        <f>J53*Parametre!I226</f>
        <v>0</v>
      </c>
      <c r="K74" s="240">
        <f>K53*Parametre!J226</f>
        <v>0</v>
      </c>
      <c r="L74" s="240">
        <f>L53*Parametre!K226</f>
        <v>0</v>
      </c>
      <c r="M74" s="240">
        <f>M53*Parametre!L226</f>
        <v>0</v>
      </c>
      <c r="N74" s="240">
        <f>N53*Parametre!M226</f>
        <v>0</v>
      </c>
      <c r="O74" s="240">
        <f>O53*Parametre!N226</f>
        <v>0</v>
      </c>
      <c r="P74" s="240">
        <f>P53*Parametre!O226</f>
        <v>0</v>
      </c>
      <c r="Q74" s="240">
        <f>Q53*Parametre!P226</f>
        <v>0</v>
      </c>
      <c r="R74" s="240">
        <f>R53*Parametre!Q226</f>
        <v>0</v>
      </c>
      <c r="S74" s="240">
        <f>S53*Parametre!R226</f>
        <v>0</v>
      </c>
      <c r="T74" s="240">
        <f>T53*Parametre!S226</f>
        <v>0</v>
      </c>
      <c r="U74" s="240">
        <f>U53*Parametre!T226</f>
        <v>0</v>
      </c>
      <c r="V74" s="240">
        <f>V53*Parametre!U226</f>
        <v>0</v>
      </c>
      <c r="W74" s="240">
        <f>W53*Parametre!V226</f>
        <v>0</v>
      </c>
      <c r="X74" s="240">
        <f>X53*Parametre!W226</f>
        <v>0</v>
      </c>
      <c r="Y74" s="240">
        <f>Y53*Parametre!X226</f>
        <v>0</v>
      </c>
      <c r="Z74" s="240">
        <f>Z53*Parametre!Y226</f>
        <v>0</v>
      </c>
      <c r="AA74" s="240">
        <f>AA53*Parametre!Z226</f>
        <v>0</v>
      </c>
      <c r="AB74" s="240">
        <f>AB53*Parametre!AA226</f>
        <v>0</v>
      </c>
      <c r="AC74" s="240">
        <f>AC53*Parametre!AB226</f>
        <v>0</v>
      </c>
      <c r="AD74" s="240">
        <f>AD53*Parametre!AC226</f>
        <v>0</v>
      </c>
      <c r="AE74" s="240">
        <f>AE53*Parametre!AD226</f>
        <v>0</v>
      </c>
      <c r="AF74" s="240">
        <f>AF53*Parametre!AE226</f>
        <v>0</v>
      </c>
      <c r="AG74" s="240">
        <f>AG53*Parametre!AF226</f>
        <v>0</v>
      </c>
    </row>
    <row r="75" spans="2:33" x14ac:dyDescent="0.2">
      <c r="B75" s="48" t="s">
        <v>421</v>
      </c>
      <c r="C75" s="55">
        <f t="shared" si="14"/>
        <v>0</v>
      </c>
      <c r="D75" s="240">
        <f>D54*Parametre!C227</f>
        <v>0</v>
      </c>
      <c r="E75" s="240">
        <f>E54*Parametre!D227</f>
        <v>0</v>
      </c>
      <c r="F75" s="240">
        <f>F54*Parametre!E227</f>
        <v>0</v>
      </c>
      <c r="G75" s="240">
        <f>G54*Parametre!F227</f>
        <v>0</v>
      </c>
      <c r="H75" s="240">
        <f>H54*Parametre!G227</f>
        <v>0</v>
      </c>
      <c r="I75" s="240">
        <f>I54*Parametre!H227</f>
        <v>0</v>
      </c>
      <c r="J75" s="240">
        <f>J54*Parametre!I227</f>
        <v>0</v>
      </c>
      <c r="K75" s="240">
        <f>K54*Parametre!J227</f>
        <v>0</v>
      </c>
      <c r="L75" s="240">
        <f>L54*Parametre!K227</f>
        <v>0</v>
      </c>
      <c r="M75" s="240">
        <f>M54*Parametre!L227</f>
        <v>0</v>
      </c>
      <c r="N75" s="240">
        <f>N54*Parametre!M227</f>
        <v>0</v>
      </c>
      <c r="O75" s="240">
        <f>O54*Parametre!N227</f>
        <v>0</v>
      </c>
      <c r="P75" s="240">
        <f>P54*Parametre!O227</f>
        <v>0</v>
      </c>
      <c r="Q75" s="240">
        <f>Q54*Parametre!P227</f>
        <v>0</v>
      </c>
      <c r="R75" s="240">
        <f>R54*Parametre!Q227</f>
        <v>0</v>
      </c>
      <c r="S75" s="240">
        <f>S54*Parametre!R227</f>
        <v>0</v>
      </c>
      <c r="T75" s="240">
        <f>T54*Parametre!S227</f>
        <v>0</v>
      </c>
      <c r="U75" s="240">
        <f>U54*Parametre!T227</f>
        <v>0</v>
      </c>
      <c r="V75" s="240">
        <f>V54*Parametre!U227</f>
        <v>0</v>
      </c>
      <c r="W75" s="240">
        <f>W54*Parametre!V227</f>
        <v>0</v>
      </c>
      <c r="X75" s="240">
        <f>X54*Parametre!W227</f>
        <v>0</v>
      </c>
      <c r="Y75" s="240">
        <f>Y54*Parametre!X227</f>
        <v>0</v>
      </c>
      <c r="Z75" s="240">
        <f>Z54*Parametre!Y227</f>
        <v>0</v>
      </c>
      <c r="AA75" s="240">
        <f>AA54*Parametre!Z227</f>
        <v>0</v>
      </c>
      <c r="AB75" s="240">
        <f>AB54*Parametre!AA227</f>
        <v>0</v>
      </c>
      <c r="AC75" s="240">
        <f>AC54*Parametre!AB227</f>
        <v>0</v>
      </c>
      <c r="AD75" s="240">
        <f>AD54*Parametre!AC227</f>
        <v>0</v>
      </c>
      <c r="AE75" s="240">
        <f>AE54*Parametre!AD227</f>
        <v>0</v>
      </c>
      <c r="AF75" s="240">
        <f>AF54*Parametre!AE227</f>
        <v>0</v>
      </c>
      <c r="AG75" s="240">
        <f>AG54*Parametre!AF227</f>
        <v>0</v>
      </c>
    </row>
    <row r="76" spans="2:33" x14ac:dyDescent="0.2">
      <c r="B76" s="48" t="s">
        <v>424</v>
      </c>
      <c r="C76" s="55">
        <f t="shared" si="14"/>
        <v>0</v>
      </c>
      <c r="D76" s="240">
        <f>D55*Parametre!C228</f>
        <v>0</v>
      </c>
      <c r="E76" s="240">
        <f>E55*Parametre!D228</f>
        <v>0</v>
      </c>
      <c r="F76" s="240">
        <f>F55*Parametre!E228</f>
        <v>0</v>
      </c>
      <c r="G76" s="240">
        <f>G55*Parametre!F228</f>
        <v>0</v>
      </c>
      <c r="H76" s="240">
        <f>H55*Parametre!G228</f>
        <v>0</v>
      </c>
      <c r="I76" s="240">
        <f>I55*Parametre!H228</f>
        <v>0</v>
      </c>
      <c r="J76" s="240">
        <f>J55*Parametre!I228</f>
        <v>0</v>
      </c>
      <c r="K76" s="240">
        <f>K55*Parametre!J228</f>
        <v>0</v>
      </c>
      <c r="L76" s="240">
        <f>L55*Parametre!K228</f>
        <v>0</v>
      </c>
      <c r="M76" s="240">
        <f>M55*Parametre!L228</f>
        <v>0</v>
      </c>
      <c r="N76" s="240">
        <f>N55*Parametre!M228</f>
        <v>0</v>
      </c>
      <c r="O76" s="240">
        <f>O55*Parametre!N228</f>
        <v>0</v>
      </c>
      <c r="P76" s="240">
        <f>P55*Parametre!O228</f>
        <v>0</v>
      </c>
      <c r="Q76" s="240">
        <f>Q55*Parametre!P228</f>
        <v>0</v>
      </c>
      <c r="R76" s="240">
        <f>R55*Parametre!Q228</f>
        <v>0</v>
      </c>
      <c r="S76" s="240">
        <f>S55*Parametre!R228</f>
        <v>0</v>
      </c>
      <c r="T76" s="240">
        <f>T55*Parametre!S228</f>
        <v>0</v>
      </c>
      <c r="U76" s="240">
        <f>U55*Parametre!T228</f>
        <v>0</v>
      </c>
      <c r="V76" s="240">
        <f>V55*Parametre!U228</f>
        <v>0</v>
      </c>
      <c r="W76" s="240">
        <f>W55*Parametre!V228</f>
        <v>0</v>
      </c>
      <c r="X76" s="240">
        <f>X55*Parametre!W228</f>
        <v>0</v>
      </c>
      <c r="Y76" s="240">
        <f>Y55*Parametre!X228</f>
        <v>0</v>
      </c>
      <c r="Z76" s="240">
        <f>Z55*Parametre!Y228</f>
        <v>0</v>
      </c>
      <c r="AA76" s="240">
        <f>AA55*Parametre!Z228</f>
        <v>0</v>
      </c>
      <c r="AB76" s="240">
        <f>AB55*Parametre!AA228</f>
        <v>0</v>
      </c>
      <c r="AC76" s="240">
        <f>AC55*Parametre!AB228</f>
        <v>0</v>
      </c>
      <c r="AD76" s="240">
        <f>AD55*Parametre!AC228</f>
        <v>0</v>
      </c>
      <c r="AE76" s="240">
        <f>AE55*Parametre!AD228</f>
        <v>0</v>
      </c>
      <c r="AF76" s="240">
        <f>AF55*Parametre!AE228</f>
        <v>0</v>
      </c>
      <c r="AG76" s="240">
        <f>AG55*Parametre!AF228</f>
        <v>0</v>
      </c>
    </row>
    <row r="77" spans="2:33" x14ac:dyDescent="0.2">
      <c r="B77" s="48" t="s">
        <v>425</v>
      </c>
      <c r="C77" s="55">
        <f t="shared" si="14"/>
        <v>0</v>
      </c>
      <c r="D77" s="240">
        <f>D56*Parametre!C229</f>
        <v>0</v>
      </c>
      <c r="E77" s="240">
        <f>E56*Parametre!D229</f>
        <v>0</v>
      </c>
      <c r="F77" s="240">
        <f>F56*Parametre!E229</f>
        <v>0</v>
      </c>
      <c r="G77" s="240">
        <f>G56*Parametre!F229</f>
        <v>0</v>
      </c>
      <c r="H77" s="240">
        <f>H56*Parametre!G229</f>
        <v>0</v>
      </c>
      <c r="I77" s="240">
        <f>I56*Parametre!H229</f>
        <v>0</v>
      </c>
      <c r="J77" s="240">
        <f>J56*Parametre!I229</f>
        <v>0</v>
      </c>
      <c r="K77" s="240">
        <f>K56*Parametre!J229</f>
        <v>0</v>
      </c>
      <c r="L77" s="240">
        <f>L56*Parametre!K229</f>
        <v>0</v>
      </c>
      <c r="M77" s="240">
        <f>M56*Parametre!L229</f>
        <v>0</v>
      </c>
      <c r="N77" s="240">
        <f>N56*Parametre!M229</f>
        <v>0</v>
      </c>
      <c r="O77" s="240">
        <f>O56*Parametre!N229</f>
        <v>0</v>
      </c>
      <c r="P77" s="240">
        <f>P56*Parametre!O229</f>
        <v>0</v>
      </c>
      <c r="Q77" s="240">
        <f>Q56*Parametre!P229</f>
        <v>0</v>
      </c>
      <c r="R77" s="240">
        <f>R56*Parametre!Q229</f>
        <v>0</v>
      </c>
      <c r="S77" s="240">
        <f>S56*Parametre!R229</f>
        <v>0</v>
      </c>
      <c r="T77" s="240">
        <f>T56*Parametre!S229</f>
        <v>0</v>
      </c>
      <c r="U77" s="240">
        <f>U56*Parametre!T229</f>
        <v>0</v>
      </c>
      <c r="V77" s="240">
        <f>V56*Parametre!U229</f>
        <v>0</v>
      </c>
      <c r="W77" s="240">
        <f>W56*Parametre!V229</f>
        <v>0</v>
      </c>
      <c r="X77" s="240">
        <f>X56*Parametre!W229</f>
        <v>0</v>
      </c>
      <c r="Y77" s="240">
        <f>Y56*Parametre!X229</f>
        <v>0</v>
      </c>
      <c r="Z77" s="240">
        <f>Z56*Parametre!Y229</f>
        <v>0</v>
      </c>
      <c r="AA77" s="240">
        <f>AA56*Parametre!Z229</f>
        <v>0</v>
      </c>
      <c r="AB77" s="240">
        <f>AB56*Parametre!AA229</f>
        <v>0</v>
      </c>
      <c r="AC77" s="240">
        <f>AC56*Parametre!AB229</f>
        <v>0</v>
      </c>
      <c r="AD77" s="240">
        <f>AD56*Parametre!AC229</f>
        <v>0</v>
      </c>
      <c r="AE77" s="240">
        <f>AE56*Parametre!AD229</f>
        <v>0</v>
      </c>
      <c r="AF77" s="240">
        <f>AF56*Parametre!AE229</f>
        <v>0</v>
      </c>
      <c r="AG77" s="240">
        <f>AG56*Parametre!AF229</f>
        <v>0</v>
      </c>
    </row>
    <row r="78" spans="2:33" x14ac:dyDescent="0.2">
      <c r="B78" s="48" t="s">
        <v>426</v>
      </c>
      <c r="C78" s="55">
        <f t="shared" si="14"/>
        <v>0</v>
      </c>
      <c r="D78" s="240">
        <f>D57*Parametre!C230</f>
        <v>0</v>
      </c>
      <c r="E78" s="240">
        <f>E57*Parametre!D230</f>
        <v>0</v>
      </c>
      <c r="F78" s="240">
        <f>F57*Parametre!E230</f>
        <v>0</v>
      </c>
      <c r="G78" s="240">
        <f>G57*Parametre!F230</f>
        <v>0</v>
      </c>
      <c r="H78" s="240">
        <f>H57*Parametre!G230</f>
        <v>0</v>
      </c>
      <c r="I78" s="240">
        <f>I57*Parametre!H230</f>
        <v>0</v>
      </c>
      <c r="J78" s="240">
        <f>J57*Parametre!I230</f>
        <v>0</v>
      </c>
      <c r="K78" s="240">
        <f>K57*Parametre!J230</f>
        <v>0</v>
      </c>
      <c r="L78" s="240">
        <f>L57*Parametre!K230</f>
        <v>0</v>
      </c>
      <c r="M78" s="240">
        <f>M57*Parametre!L230</f>
        <v>0</v>
      </c>
      <c r="N78" s="240">
        <f>N57*Parametre!M230</f>
        <v>0</v>
      </c>
      <c r="O78" s="240">
        <f>O57*Parametre!N230</f>
        <v>0</v>
      </c>
      <c r="P78" s="240">
        <f>P57*Parametre!O230</f>
        <v>0</v>
      </c>
      <c r="Q78" s="240">
        <f>Q57*Parametre!P230</f>
        <v>0</v>
      </c>
      <c r="R78" s="240">
        <f>R57*Parametre!Q230</f>
        <v>0</v>
      </c>
      <c r="S78" s="240">
        <f>S57*Parametre!R230</f>
        <v>0</v>
      </c>
      <c r="T78" s="240">
        <f>T57*Parametre!S230</f>
        <v>0</v>
      </c>
      <c r="U78" s="240">
        <f>U57*Parametre!T230</f>
        <v>0</v>
      </c>
      <c r="V78" s="240">
        <f>V57*Parametre!U230</f>
        <v>0</v>
      </c>
      <c r="W78" s="240">
        <f>W57*Parametre!V230</f>
        <v>0</v>
      </c>
      <c r="X78" s="240">
        <f>X57*Parametre!W230</f>
        <v>0</v>
      </c>
      <c r="Y78" s="240">
        <f>Y57*Parametre!X230</f>
        <v>0</v>
      </c>
      <c r="Z78" s="240">
        <f>Z57*Parametre!Y230</f>
        <v>0</v>
      </c>
      <c r="AA78" s="240">
        <f>AA57*Parametre!Z230</f>
        <v>0</v>
      </c>
      <c r="AB78" s="240">
        <f>AB57*Parametre!AA230</f>
        <v>0</v>
      </c>
      <c r="AC78" s="240">
        <f>AC57*Parametre!AB230</f>
        <v>0</v>
      </c>
      <c r="AD78" s="240">
        <f>AD57*Parametre!AC230</f>
        <v>0</v>
      </c>
      <c r="AE78" s="240">
        <f>AE57*Parametre!AD230</f>
        <v>0</v>
      </c>
      <c r="AF78" s="240">
        <f>AF57*Parametre!AE230</f>
        <v>0</v>
      </c>
      <c r="AG78" s="240">
        <f>AG57*Parametre!AF230</f>
        <v>0</v>
      </c>
    </row>
    <row r="79" spans="2:33" x14ac:dyDescent="0.2">
      <c r="B79" s="48" t="s">
        <v>431</v>
      </c>
      <c r="C79" s="55">
        <f t="shared" si="14"/>
        <v>0</v>
      </c>
      <c r="D79" s="240">
        <f>D58*Parametre!C231</f>
        <v>0</v>
      </c>
      <c r="E79" s="240">
        <f>E58*Parametre!D231</f>
        <v>0</v>
      </c>
      <c r="F79" s="240">
        <f>F58*Parametre!E231</f>
        <v>0</v>
      </c>
      <c r="G79" s="240">
        <f>G58*Parametre!F231</f>
        <v>0</v>
      </c>
      <c r="H79" s="240">
        <f>H58*Parametre!G231</f>
        <v>0</v>
      </c>
      <c r="I79" s="240">
        <f>I58*Parametre!H231</f>
        <v>0</v>
      </c>
      <c r="J79" s="240">
        <f>J58*Parametre!I231</f>
        <v>0</v>
      </c>
      <c r="K79" s="240">
        <f>K58*Parametre!J231</f>
        <v>0</v>
      </c>
      <c r="L79" s="240">
        <f>L58*Parametre!K231</f>
        <v>0</v>
      </c>
      <c r="M79" s="240">
        <f>M58*Parametre!L231</f>
        <v>0</v>
      </c>
      <c r="N79" s="240">
        <f>N58*Parametre!M231</f>
        <v>0</v>
      </c>
      <c r="O79" s="240">
        <f>O58*Parametre!N231</f>
        <v>0</v>
      </c>
      <c r="P79" s="240">
        <f>P58*Parametre!O231</f>
        <v>0</v>
      </c>
      <c r="Q79" s="240">
        <f>Q58*Parametre!P231</f>
        <v>0</v>
      </c>
      <c r="R79" s="240">
        <f>R58*Parametre!Q231</f>
        <v>0</v>
      </c>
      <c r="S79" s="240">
        <f>S58*Parametre!R231</f>
        <v>0</v>
      </c>
      <c r="T79" s="240">
        <f>T58*Parametre!S231</f>
        <v>0</v>
      </c>
      <c r="U79" s="240">
        <f>U58*Parametre!T231</f>
        <v>0</v>
      </c>
      <c r="V79" s="240">
        <f>V58*Parametre!U231</f>
        <v>0</v>
      </c>
      <c r="W79" s="240">
        <f>W58*Parametre!V231</f>
        <v>0</v>
      </c>
      <c r="X79" s="240">
        <f>X58*Parametre!W231</f>
        <v>0</v>
      </c>
      <c r="Y79" s="240">
        <f>Y58*Parametre!X231</f>
        <v>0</v>
      </c>
      <c r="Z79" s="240">
        <f>Z58*Parametre!Y231</f>
        <v>0</v>
      </c>
      <c r="AA79" s="240">
        <f>AA58*Parametre!Z231</f>
        <v>0</v>
      </c>
      <c r="AB79" s="240">
        <f>AB58*Parametre!AA231</f>
        <v>0</v>
      </c>
      <c r="AC79" s="240">
        <f>AC58*Parametre!AB231</f>
        <v>0</v>
      </c>
      <c r="AD79" s="240">
        <f>AD58*Parametre!AC231</f>
        <v>0</v>
      </c>
      <c r="AE79" s="240">
        <f>AE58*Parametre!AD231</f>
        <v>0</v>
      </c>
      <c r="AF79" s="240">
        <f>AF58*Parametre!AE231</f>
        <v>0</v>
      </c>
      <c r="AG79" s="240">
        <f>AG58*Parametre!AF231</f>
        <v>0</v>
      </c>
    </row>
    <row r="80" spans="2:33" x14ac:dyDescent="0.2">
      <c r="B80" s="48" t="s">
        <v>427</v>
      </c>
      <c r="C80" s="55">
        <f t="shared" si="14"/>
        <v>0</v>
      </c>
      <c r="D80" s="240">
        <f>D59*Parametre!C232</f>
        <v>0</v>
      </c>
      <c r="E80" s="240">
        <f>E59*Parametre!D232</f>
        <v>0</v>
      </c>
      <c r="F80" s="240">
        <f>F59*Parametre!E232</f>
        <v>0</v>
      </c>
      <c r="G80" s="240">
        <f>G59*Parametre!F232</f>
        <v>0</v>
      </c>
      <c r="H80" s="240">
        <f>H59*Parametre!G232</f>
        <v>0</v>
      </c>
      <c r="I80" s="240">
        <f>I59*Parametre!H232</f>
        <v>0</v>
      </c>
      <c r="J80" s="240">
        <f>J59*Parametre!I232</f>
        <v>0</v>
      </c>
      <c r="K80" s="240">
        <f>K59*Parametre!J232</f>
        <v>0</v>
      </c>
      <c r="L80" s="240">
        <f>L59*Parametre!K232</f>
        <v>0</v>
      </c>
      <c r="M80" s="240">
        <f>M59*Parametre!L232</f>
        <v>0</v>
      </c>
      <c r="N80" s="240">
        <f>N59*Parametre!M232</f>
        <v>0</v>
      </c>
      <c r="O80" s="240">
        <f>O59*Parametre!N232</f>
        <v>0</v>
      </c>
      <c r="P80" s="240">
        <f>P59*Parametre!O232</f>
        <v>0</v>
      </c>
      <c r="Q80" s="240">
        <f>Q59*Parametre!P232</f>
        <v>0</v>
      </c>
      <c r="R80" s="240">
        <f>R59*Parametre!Q232</f>
        <v>0</v>
      </c>
      <c r="S80" s="240">
        <f>S59*Parametre!R232</f>
        <v>0</v>
      </c>
      <c r="T80" s="240">
        <f>T59*Parametre!S232</f>
        <v>0</v>
      </c>
      <c r="U80" s="240">
        <f>U59*Parametre!T232</f>
        <v>0</v>
      </c>
      <c r="V80" s="240">
        <f>V59*Parametre!U232</f>
        <v>0</v>
      </c>
      <c r="W80" s="240">
        <f>W59*Parametre!V232</f>
        <v>0</v>
      </c>
      <c r="X80" s="240">
        <f>X59*Parametre!W232</f>
        <v>0</v>
      </c>
      <c r="Y80" s="240">
        <f>Y59*Parametre!X232</f>
        <v>0</v>
      </c>
      <c r="Z80" s="240">
        <f>Z59*Parametre!Y232</f>
        <v>0</v>
      </c>
      <c r="AA80" s="240">
        <f>AA59*Parametre!Z232</f>
        <v>0</v>
      </c>
      <c r="AB80" s="240">
        <f>AB59*Parametre!AA232</f>
        <v>0</v>
      </c>
      <c r="AC80" s="240">
        <f>AC59*Parametre!AB232</f>
        <v>0</v>
      </c>
      <c r="AD80" s="240">
        <f>AD59*Parametre!AC232</f>
        <v>0</v>
      </c>
      <c r="AE80" s="240">
        <f>AE59*Parametre!AD232</f>
        <v>0</v>
      </c>
      <c r="AF80" s="240">
        <f>AF59*Parametre!AE232</f>
        <v>0</v>
      </c>
      <c r="AG80" s="240">
        <f>AG59*Parametre!AF232</f>
        <v>0</v>
      </c>
    </row>
    <row r="81" spans="2:33" x14ac:dyDescent="0.2">
      <c r="B81" s="48" t="s">
        <v>428</v>
      </c>
      <c r="C81" s="55">
        <f t="shared" ref="C81:C82" si="15">SUM(D81:AG81)</f>
        <v>0</v>
      </c>
      <c r="D81" s="240">
        <f>D60*Parametre!C233</f>
        <v>0</v>
      </c>
      <c r="E81" s="240">
        <f>E60*Parametre!D233</f>
        <v>0</v>
      </c>
      <c r="F81" s="240">
        <f>F60*Parametre!E233</f>
        <v>0</v>
      </c>
      <c r="G81" s="240">
        <f>G60*Parametre!F233</f>
        <v>0</v>
      </c>
      <c r="H81" s="240">
        <f>H60*Parametre!G233</f>
        <v>0</v>
      </c>
      <c r="I81" s="240">
        <f>I60*Parametre!H233</f>
        <v>0</v>
      </c>
      <c r="J81" s="240">
        <f>J60*Parametre!I233</f>
        <v>0</v>
      </c>
      <c r="K81" s="240">
        <f>K60*Parametre!J233</f>
        <v>0</v>
      </c>
      <c r="L81" s="240">
        <f>L60*Parametre!K233</f>
        <v>0</v>
      </c>
      <c r="M81" s="240">
        <f>M60*Parametre!L233</f>
        <v>0</v>
      </c>
      <c r="N81" s="240">
        <f>N60*Parametre!M233</f>
        <v>0</v>
      </c>
      <c r="O81" s="240">
        <f>O60*Parametre!N233</f>
        <v>0</v>
      </c>
      <c r="P81" s="240">
        <f>P60*Parametre!O233</f>
        <v>0</v>
      </c>
      <c r="Q81" s="240">
        <f>Q60*Parametre!P233</f>
        <v>0</v>
      </c>
      <c r="R81" s="240">
        <f>R60*Parametre!Q233</f>
        <v>0</v>
      </c>
      <c r="S81" s="240">
        <f>S60*Parametre!R233</f>
        <v>0</v>
      </c>
      <c r="T81" s="240">
        <f>T60*Parametre!S233</f>
        <v>0</v>
      </c>
      <c r="U81" s="240">
        <f>U60*Parametre!T233</f>
        <v>0</v>
      </c>
      <c r="V81" s="240">
        <f>V60*Parametre!U233</f>
        <v>0</v>
      </c>
      <c r="W81" s="240">
        <f>W60*Parametre!V233</f>
        <v>0</v>
      </c>
      <c r="X81" s="240">
        <f>X60*Parametre!W233</f>
        <v>0</v>
      </c>
      <c r="Y81" s="240">
        <f>Y60*Parametre!X233</f>
        <v>0</v>
      </c>
      <c r="Z81" s="240">
        <f>Z60*Parametre!Y233</f>
        <v>0</v>
      </c>
      <c r="AA81" s="240">
        <f>AA60*Parametre!Z233</f>
        <v>0</v>
      </c>
      <c r="AB81" s="240">
        <f>AB60*Parametre!AA233</f>
        <v>0</v>
      </c>
      <c r="AC81" s="240">
        <f>AC60*Parametre!AB233</f>
        <v>0</v>
      </c>
      <c r="AD81" s="240">
        <f>AD60*Parametre!AC233</f>
        <v>0</v>
      </c>
      <c r="AE81" s="240">
        <f>AE60*Parametre!AD233</f>
        <v>0</v>
      </c>
      <c r="AF81" s="240">
        <f>AF60*Parametre!AE233</f>
        <v>0</v>
      </c>
      <c r="AG81" s="240">
        <f>AG60*Parametre!AF233</f>
        <v>0</v>
      </c>
    </row>
    <row r="82" spans="2:33" x14ac:dyDescent="0.2">
      <c r="B82" s="48" t="s">
        <v>430</v>
      </c>
      <c r="C82" s="55">
        <f t="shared" si="15"/>
        <v>0</v>
      </c>
      <c r="D82" s="240">
        <f>D61*Parametre!C234</f>
        <v>0</v>
      </c>
      <c r="E82" s="240">
        <f>E61*Parametre!D234</f>
        <v>0</v>
      </c>
      <c r="F82" s="240">
        <f>F61*Parametre!E234</f>
        <v>0</v>
      </c>
      <c r="G82" s="240">
        <f>G61*Parametre!F234</f>
        <v>0</v>
      </c>
      <c r="H82" s="240">
        <f>H61*Parametre!G234</f>
        <v>0</v>
      </c>
      <c r="I82" s="240">
        <f>I61*Parametre!H234</f>
        <v>0</v>
      </c>
      <c r="J82" s="240">
        <f>J61*Parametre!I234</f>
        <v>0</v>
      </c>
      <c r="K82" s="240">
        <f>K61*Parametre!J234</f>
        <v>0</v>
      </c>
      <c r="L82" s="240">
        <f>L61*Parametre!K234</f>
        <v>0</v>
      </c>
      <c r="M82" s="240">
        <f>M61*Parametre!L234</f>
        <v>0</v>
      </c>
      <c r="N82" s="240">
        <f>N61*Parametre!M234</f>
        <v>0</v>
      </c>
      <c r="O82" s="240">
        <f>O61*Parametre!N234</f>
        <v>0</v>
      </c>
      <c r="P82" s="240">
        <f>P61*Parametre!O234</f>
        <v>0</v>
      </c>
      <c r="Q82" s="240">
        <f>Q61*Parametre!P234</f>
        <v>0</v>
      </c>
      <c r="R82" s="240">
        <f>R61*Parametre!Q234</f>
        <v>0</v>
      </c>
      <c r="S82" s="240">
        <f>S61*Parametre!R234</f>
        <v>0</v>
      </c>
      <c r="T82" s="240">
        <f>T61*Parametre!S234</f>
        <v>0</v>
      </c>
      <c r="U82" s="240">
        <f>U61*Parametre!T234</f>
        <v>0</v>
      </c>
      <c r="V82" s="240">
        <f>V61*Parametre!U234</f>
        <v>0</v>
      </c>
      <c r="W82" s="240">
        <f>W61*Parametre!V234</f>
        <v>0</v>
      </c>
      <c r="X82" s="240">
        <f>X61*Parametre!W234</f>
        <v>0</v>
      </c>
      <c r="Y82" s="240">
        <f>Y61*Parametre!X234</f>
        <v>0</v>
      </c>
      <c r="Z82" s="240">
        <f>Z61*Parametre!Y234</f>
        <v>0</v>
      </c>
      <c r="AA82" s="240">
        <f>AA61*Parametre!Z234</f>
        <v>0</v>
      </c>
      <c r="AB82" s="240">
        <f>AB61*Parametre!AA234</f>
        <v>0</v>
      </c>
      <c r="AC82" s="240">
        <f>AC61*Parametre!AB234</f>
        <v>0</v>
      </c>
      <c r="AD82" s="240">
        <f>AD61*Parametre!AC234</f>
        <v>0</v>
      </c>
      <c r="AE82" s="240">
        <f>AE61*Parametre!AD234</f>
        <v>0</v>
      </c>
      <c r="AF82" s="240">
        <f>AF61*Parametre!AE234</f>
        <v>0</v>
      </c>
      <c r="AG82" s="240">
        <f>AG61*Parametre!AF234</f>
        <v>0</v>
      </c>
    </row>
    <row r="83" spans="2:33" x14ac:dyDescent="0.2">
      <c r="B83" s="238" t="s">
        <v>86</v>
      </c>
      <c r="C83" s="244">
        <f>SUM(D83:AG83)</f>
        <v>481.80000000000007</v>
      </c>
      <c r="D83" s="245">
        <f t="shared" ref="D83:AG83" si="16">SUM(D68:D82)</f>
        <v>16.060000000000002</v>
      </c>
      <c r="E83" s="244">
        <f t="shared" si="16"/>
        <v>16.060000000000002</v>
      </c>
      <c r="F83" s="244">
        <f t="shared" si="16"/>
        <v>16.060000000000002</v>
      </c>
      <c r="G83" s="244">
        <f t="shared" si="16"/>
        <v>16.060000000000002</v>
      </c>
      <c r="H83" s="244">
        <f t="shared" si="16"/>
        <v>16.060000000000002</v>
      </c>
      <c r="I83" s="244">
        <f t="shared" si="16"/>
        <v>16.060000000000002</v>
      </c>
      <c r="J83" s="244">
        <f t="shared" si="16"/>
        <v>16.060000000000002</v>
      </c>
      <c r="K83" s="244">
        <f t="shared" si="16"/>
        <v>16.060000000000002</v>
      </c>
      <c r="L83" s="244">
        <f t="shared" si="16"/>
        <v>16.060000000000002</v>
      </c>
      <c r="M83" s="244">
        <f t="shared" si="16"/>
        <v>16.060000000000002</v>
      </c>
      <c r="N83" s="244">
        <f t="shared" si="16"/>
        <v>16.060000000000002</v>
      </c>
      <c r="O83" s="244">
        <f t="shared" si="16"/>
        <v>16.060000000000002</v>
      </c>
      <c r="P83" s="244">
        <f t="shared" si="16"/>
        <v>16.060000000000002</v>
      </c>
      <c r="Q83" s="244">
        <f t="shared" si="16"/>
        <v>16.060000000000002</v>
      </c>
      <c r="R83" s="244">
        <f t="shared" si="16"/>
        <v>16.060000000000002</v>
      </c>
      <c r="S83" s="244">
        <f t="shared" si="16"/>
        <v>16.060000000000002</v>
      </c>
      <c r="T83" s="244">
        <f t="shared" si="16"/>
        <v>16.060000000000002</v>
      </c>
      <c r="U83" s="244">
        <f t="shared" si="16"/>
        <v>16.060000000000002</v>
      </c>
      <c r="V83" s="244">
        <f t="shared" si="16"/>
        <v>16.060000000000002</v>
      </c>
      <c r="W83" s="244">
        <f t="shared" si="16"/>
        <v>16.060000000000002</v>
      </c>
      <c r="X83" s="244">
        <f t="shared" si="16"/>
        <v>16.060000000000002</v>
      </c>
      <c r="Y83" s="244">
        <f t="shared" si="16"/>
        <v>16.060000000000002</v>
      </c>
      <c r="Z83" s="244">
        <f t="shared" si="16"/>
        <v>16.060000000000002</v>
      </c>
      <c r="AA83" s="244">
        <f t="shared" si="16"/>
        <v>16.060000000000002</v>
      </c>
      <c r="AB83" s="244">
        <f t="shared" si="16"/>
        <v>16.060000000000002</v>
      </c>
      <c r="AC83" s="244">
        <f t="shared" si="16"/>
        <v>16.060000000000002</v>
      </c>
      <c r="AD83" s="244">
        <f t="shared" si="16"/>
        <v>16.060000000000002</v>
      </c>
      <c r="AE83" s="244">
        <f t="shared" si="16"/>
        <v>16.060000000000002</v>
      </c>
      <c r="AF83" s="244">
        <f t="shared" si="16"/>
        <v>16.060000000000002</v>
      </c>
      <c r="AG83" s="244">
        <f t="shared" si="16"/>
        <v>16.060000000000002</v>
      </c>
    </row>
  </sheetData>
  <mergeCells count="1">
    <mergeCell ref="B66:B67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20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5"/>
  <sheetViews>
    <sheetView tabSelected="1" zoomScaleNormal="100" workbookViewId="0">
      <selection activeCell="E30" sqref="E30"/>
    </sheetView>
  </sheetViews>
  <sheetFormatPr defaultColWidth="9.140625" defaultRowHeight="11.25" x14ac:dyDescent="0.2"/>
  <cols>
    <col min="1" max="1" width="2.7109375" style="47" customWidth="1"/>
    <col min="2" max="2" width="46.85546875" style="47" bestFit="1" customWidth="1"/>
    <col min="3" max="3" width="14.28515625" style="47" customWidth="1"/>
    <col min="4" max="33" width="9.7109375" style="47" customWidth="1"/>
    <col min="34" max="34" width="5" style="47" bestFit="1" customWidth="1"/>
    <col min="35" max="16384" width="9.140625" style="47"/>
  </cols>
  <sheetData>
    <row r="2" spans="2:33" x14ac:dyDescent="0.2">
      <c r="B2" s="54" t="s">
        <v>434</v>
      </c>
      <c r="C2" s="54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/>
      <c r="C3" s="49"/>
      <c r="D3" s="50">
        <v>1</v>
      </c>
      <c r="E3" s="50">
        <v>2</v>
      </c>
      <c r="F3" s="50">
        <v>3</v>
      </c>
      <c r="G3" s="50">
        <v>4</v>
      </c>
      <c r="H3" s="50">
        <v>5</v>
      </c>
      <c r="I3" s="50">
        <v>6</v>
      </c>
      <c r="J3" s="50">
        <v>7</v>
      </c>
      <c r="K3" s="50">
        <v>8</v>
      </c>
      <c r="L3" s="50">
        <v>9</v>
      </c>
      <c r="M3" s="50">
        <v>10</v>
      </c>
      <c r="N3" s="50">
        <v>11</v>
      </c>
      <c r="O3" s="50">
        <v>12</v>
      </c>
      <c r="P3" s="50">
        <v>13</v>
      </c>
      <c r="Q3" s="50">
        <v>14</v>
      </c>
      <c r="R3" s="50">
        <v>15</v>
      </c>
      <c r="S3" s="50">
        <v>16</v>
      </c>
      <c r="T3" s="50">
        <v>17</v>
      </c>
      <c r="U3" s="50">
        <v>18</v>
      </c>
      <c r="V3" s="50">
        <v>19</v>
      </c>
      <c r="W3" s="50">
        <v>20</v>
      </c>
      <c r="X3" s="50">
        <v>21</v>
      </c>
      <c r="Y3" s="50">
        <v>22</v>
      </c>
      <c r="Z3" s="50">
        <v>23</v>
      </c>
      <c r="AA3" s="50">
        <v>24</v>
      </c>
      <c r="AB3" s="50">
        <v>25</v>
      </c>
      <c r="AC3" s="50">
        <v>26</v>
      </c>
      <c r="AD3" s="50">
        <v>27</v>
      </c>
      <c r="AE3" s="50">
        <v>28</v>
      </c>
      <c r="AF3" s="50">
        <v>29</v>
      </c>
      <c r="AG3" s="50">
        <v>30</v>
      </c>
    </row>
    <row r="4" spans="2:33" ht="22.5" x14ac:dyDescent="0.2">
      <c r="B4" s="51" t="s">
        <v>55</v>
      </c>
      <c r="C4" s="56" t="s">
        <v>48</v>
      </c>
      <c r="D4" s="53">
        <f>Parametre!C13</f>
        <v>2022</v>
      </c>
      <c r="E4" s="53">
        <f>$D$4+D3</f>
        <v>2023</v>
      </c>
      <c r="F4" s="53">
        <f>$D$4+E3</f>
        <v>2024</v>
      </c>
      <c r="G4" s="53">
        <f t="shared" ref="G4:AG4" si="0">$D$4+F3</f>
        <v>2025</v>
      </c>
      <c r="H4" s="53">
        <f t="shared" si="0"/>
        <v>2026</v>
      </c>
      <c r="I4" s="53">
        <f t="shared" si="0"/>
        <v>2027</v>
      </c>
      <c r="J4" s="53">
        <f t="shared" si="0"/>
        <v>2028</v>
      </c>
      <c r="K4" s="53">
        <f t="shared" si="0"/>
        <v>2029</v>
      </c>
      <c r="L4" s="53">
        <f t="shared" si="0"/>
        <v>2030</v>
      </c>
      <c r="M4" s="53">
        <f t="shared" si="0"/>
        <v>2031</v>
      </c>
      <c r="N4" s="53">
        <f t="shared" si="0"/>
        <v>2032</v>
      </c>
      <c r="O4" s="53">
        <f t="shared" si="0"/>
        <v>2033</v>
      </c>
      <c r="P4" s="53">
        <f t="shared" si="0"/>
        <v>2034</v>
      </c>
      <c r="Q4" s="53">
        <f t="shared" si="0"/>
        <v>2035</v>
      </c>
      <c r="R4" s="53">
        <f t="shared" si="0"/>
        <v>2036</v>
      </c>
      <c r="S4" s="53">
        <f t="shared" si="0"/>
        <v>2037</v>
      </c>
      <c r="T4" s="53">
        <f t="shared" si="0"/>
        <v>2038</v>
      </c>
      <c r="U4" s="53">
        <f t="shared" si="0"/>
        <v>2039</v>
      </c>
      <c r="V4" s="53">
        <f t="shared" si="0"/>
        <v>2040</v>
      </c>
      <c r="W4" s="53">
        <f t="shared" si="0"/>
        <v>2041</v>
      </c>
      <c r="X4" s="53">
        <f t="shared" si="0"/>
        <v>2042</v>
      </c>
      <c r="Y4" s="53">
        <f t="shared" si="0"/>
        <v>2043</v>
      </c>
      <c r="Z4" s="53">
        <f t="shared" si="0"/>
        <v>2044</v>
      </c>
      <c r="AA4" s="53">
        <f t="shared" si="0"/>
        <v>2045</v>
      </c>
      <c r="AB4" s="53">
        <f t="shared" si="0"/>
        <v>2046</v>
      </c>
      <c r="AC4" s="53">
        <f t="shared" si="0"/>
        <v>2047</v>
      </c>
      <c r="AD4" s="53">
        <f t="shared" si="0"/>
        <v>2048</v>
      </c>
      <c r="AE4" s="53">
        <f t="shared" si="0"/>
        <v>2049</v>
      </c>
      <c r="AF4" s="53">
        <f t="shared" si="0"/>
        <v>2050</v>
      </c>
      <c r="AG4" s="53">
        <f t="shared" si="0"/>
        <v>2051</v>
      </c>
    </row>
    <row r="5" spans="2:33" x14ac:dyDescent="0.2">
      <c r="B5" s="48" t="s">
        <v>14</v>
      </c>
      <c r="C5" s="55">
        <f>D5+NPV(Parametre!$C$10,E5:H5)</f>
        <v>0</v>
      </c>
      <c r="D5" s="240">
        <f>'01 Investičné výdavky'!D52</f>
        <v>0</v>
      </c>
      <c r="E5" s="240">
        <f>'01 Investičné výdavky'!E52</f>
        <v>0</v>
      </c>
      <c r="F5" s="240">
        <f>'01 Investičné výdavky'!F52</f>
        <v>0</v>
      </c>
      <c r="G5" s="240">
        <f>'01 Investičné výdavky'!G52</f>
        <v>0</v>
      </c>
      <c r="H5" s="240">
        <f>'01 Investičné výdavky'!H52</f>
        <v>0</v>
      </c>
      <c r="I5" s="240">
        <v>0</v>
      </c>
      <c r="J5" s="240">
        <v>0</v>
      </c>
      <c r="K5" s="240">
        <v>0</v>
      </c>
      <c r="L5" s="240">
        <v>0</v>
      </c>
      <c r="M5" s="240">
        <v>0</v>
      </c>
      <c r="N5" s="240">
        <v>0</v>
      </c>
      <c r="O5" s="240">
        <v>0</v>
      </c>
      <c r="P5" s="240">
        <v>0</v>
      </c>
      <c r="Q5" s="240">
        <v>0</v>
      </c>
      <c r="R5" s="240">
        <v>0</v>
      </c>
      <c r="S5" s="240">
        <v>0</v>
      </c>
      <c r="T5" s="240">
        <v>0</v>
      </c>
      <c r="U5" s="240">
        <v>0</v>
      </c>
      <c r="V5" s="240">
        <v>0</v>
      </c>
      <c r="W5" s="240">
        <v>0</v>
      </c>
      <c r="X5" s="240">
        <v>0</v>
      </c>
      <c r="Y5" s="240">
        <v>0</v>
      </c>
      <c r="Z5" s="240">
        <v>0</v>
      </c>
      <c r="AA5" s="240">
        <v>0</v>
      </c>
      <c r="AB5" s="240">
        <v>0</v>
      </c>
      <c r="AC5" s="240">
        <v>0</v>
      </c>
      <c r="AD5" s="240">
        <v>0</v>
      </c>
      <c r="AE5" s="240">
        <v>0</v>
      </c>
      <c r="AF5" s="240">
        <v>0</v>
      </c>
      <c r="AG5" s="240">
        <v>0</v>
      </c>
    </row>
    <row r="6" spans="2:33" x14ac:dyDescent="0.2">
      <c r="B6" s="48" t="s">
        <v>12</v>
      </c>
      <c r="C6" s="55">
        <f>D6+NPV(Parametre!$C$10,E6:AG6)</f>
        <v>0</v>
      </c>
      <c r="D6" s="240">
        <f>'03 Prevádzkové výdavky'!D47</f>
        <v>0</v>
      </c>
      <c r="E6" s="240">
        <f>-'03 Prevádzkové výdavky'!E47</f>
        <v>0</v>
      </c>
      <c r="F6" s="240">
        <f>-'03 Prevádzkové výdavky'!F47</f>
        <v>0</v>
      </c>
      <c r="G6" s="240">
        <f>'03 Prevádzkové výdavky'!G47</f>
        <v>0</v>
      </c>
      <c r="H6" s="240">
        <f>'03 Prevádzkové výdavky'!H47</f>
        <v>0</v>
      </c>
      <c r="I6" s="240">
        <f>'03 Prevádzkové výdavky'!I47</f>
        <v>0</v>
      </c>
      <c r="J6" s="240">
        <f>'03 Prevádzkové výdavky'!J47</f>
        <v>0</v>
      </c>
      <c r="K6" s="240">
        <f>'03 Prevádzkové výdavky'!K47</f>
        <v>0</v>
      </c>
      <c r="L6" s="240">
        <f>'03 Prevádzkové výdavky'!L47</f>
        <v>0</v>
      </c>
      <c r="M6" s="240">
        <f>'03 Prevádzkové výdavky'!M47</f>
        <v>0</v>
      </c>
      <c r="N6" s="240">
        <f>'03 Prevádzkové výdavky'!N47</f>
        <v>0</v>
      </c>
      <c r="O6" s="240">
        <f>'03 Prevádzkové výdavky'!O47</f>
        <v>0</v>
      </c>
      <c r="P6" s="240">
        <f>'03 Prevádzkové výdavky'!P47</f>
        <v>0</v>
      </c>
      <c r="Q6" s="240">
        <f>'03 Prevádzkové výdavky'!Q47</f>
        <v>0</v>
      </c>
      <c r="R6" s="240">
        <f>'03 Prevádzkové výdavky'!R47</f>
        <v>0</v>
      </c>
      <c r="S6" s="240">
        <f>'03 Prevádzkové výdavky'!S47</f>
        <v>0</v>
      </c>
      <c r="T6" s="240">
        <f>'03 Prevádzkové výdavky'!T47</f>
        <v>0</v>
      </c>
      <c r="U6" s="240">
        <f>'03 Prevádzkové výdavky'!U47</f>
        <v>0</v>
      </c>
      <c r="V6" s="240">
        <f>'03 Prevádzkové výdavky'!V47</f>
        <v>0</v>
      </c>
      <c r="W6" s="240">
        <f>'03 Prevádzkové výdavky'!W47</f>
        <v>0</v>
      </c>
      <c r="X6" s="240">
        <f>'03 Prevádzkové výdavky'!X47</f>
        <v>0</v>
      </c>
      <c r="Y6" s="240">
        <f>'03 Prevádzkové výdavky'!Y47</f>
        <v>0</v>
      </c>
      <c r="Z6" s="240">
        <f>'03 Prevádzkové výdavky'!Z47</f>
        <v>0</v>
      </c>
      <c r="AA6" s="240">
        <f>'03 Prevádzkové výdavky'!AA47</f>
        <v>0</v>
      </c>
      <c r="AB6" s="240">
        <f>'03 Prevádzkové výdavky'!AB47</f>
        <v>0</v>
      </c>
      <c r="AC6" s="240">
        <f>'03 Prevádzkové výdavky'!AC47</f>
        <v>0</v>
      </c>
      <c r="AD6" s="240">
        <f>'03 Prevádzkové výdavky'!AD47</f>
        <v>0</v>
      </c>
      <c r="AE6" s="240">
        <f>'03 Prevádzkové výdavky'!AE47</f>
        <v>0</v>
      </c>
      <c r="AF6" s="240">
        <f>'03 Prevádzkové výdavky'!AF47</f>
        <v>0</v>
      </c>
      <c r="AG6" s="240">
        <f>'03 Prevádzkové výdavky'!AG47</f>
        <v>0</v>
      </c>
    </row>
    <row r="7" spans="2:33" x14ac:dyDescent="0.2">
      <c r="B7" s="48" t="s">
        <v>435</v>
      </c>
      <c r="C7" s="55">
        <f>D7+NPV(Parametre!$C$10,E7:AG7)</f>
        <v>908970.93849747139</v>
      </c>
      <c r="D7" s="240">
        <f>'07 Čas cestujúcich'!D37</f>
        <v>51746.576368421061</v>
      </c>
      <c r="E7" s="240">
        <f>'07 Čas cestujúcich'!E37</f>
        <v>52439.008263157899</v>
      </c>
      <c r="F7" s="240">
        <f>'07 Čas cestujúcich'!F37</f>
        <v>52655.403315789488</v>
      </c>
      <c r="G7" s="240">
        <f>'07 Čas cestujúcich'!G37</f>
        <v>53131.440157894744</v>
      </c>
      <c r="H7" s="240">
        <f>'07 Čas cestujúcich'!H37</f>
        <v>53607.477000000014</v>
      </c>
      <c r="I7" s="240">
        <f>'07 Čas cestujúcich'!I37</f>
        <v>54083.513842105269</v>
      </c>
      <c r="J7" s="240">
        <f>'07 Čas cestujúcich'!J37</f>
        <v>54559.550684210539</v>
      </c>
      <c r="K7" s="240">
        <f>'07 Čas cestujúcich'!K37</f>
        <v>55041.477473684223</v>
      </c>
      <c r="L7" s="240">
        <f>'07 Čas cestujúcich'!L37</f>
        <v>55523.404263157907</v>
      </c>
      <c r="M7" s="240">
        <f>'07 Čas cestujúcich'!M37</f>
        <v>55875.510157894751</v>
      </c>
      <c r="N7" s="240">
        <f>'07 Čas cestujúcich'!N37</f>
        <v>56227.616052631587</v>
      </c>
      <c r="O7" s="240">
        <f>'07 Čas cestujúcich'!O37</f>
        <v>56579.721947368438</v>
      </c>
      <c r="P7" s="240">
        <f>'07 Čas cestujúcich'!P37</f>
        <v>56931.827842105267</v>
      </c>
      <c r="Q7" s="240">
        <f>'07 Čas cestujúcich'!Q37</f>
        <v>57283.933736842111</v>
      </c>
      <c r="R7" s="240">
        <f>'07 Čas cestujúcich'!R37</f>
        <v>57641.929578947376</v>
      </c>
      <c r="S7" s="240">
        <f>'07 Čas cestujúcich'!S37</f>
        <v>57999.925421052641</v>
      </c>
      <c r="T7" s="240">
        <f>'07 Čas cestujúcich'!T37</f>
        <v>58357.921263157899</v>
      </c>
      <c r="U7" s="240">
        <f>'07 Čas cestujúcich'!U37</f>
        <v>58715.917105263172</v>
      </c>
      <c r="V7" s="240">
        <f>'07 Čas cestujúcich'!V37</f>
        <v>59073.91294736843</v>
      </c>
      <c r="W7" s="240">
        <f>'07 Čas cestujúcich'!W37</f>
        <v>59394.552000000011</v>
      </c>
      <c r="X7" s="240">
        <f>'07 Čas cestujúcich'!X37</f>
        <v>59721.081000000013</v>
      </c>
      <c r="Y7" s="240">
        <f>'07 Čas cestujúcich'!Y37</f>
        <v>60047.610000000008</v>
      </c>
      <c r="Z7" s="240">
        <f>'07 Čas cestujúcich'!Z37</f>
        <v>60374.13900000001</v>
      </c>
      <c r="AA7" s="240">
        <f>'07 Čas cestujúcich'!AA37</f>
        <v>60700.668000000005</v>
      </c>
      <c r="AB7" s="240">
        <f>'07 Čas cestujúcich'!AB37</f>
        <v>61027.197000000015</v>
      </c>
      <c r="AC7" s="240">
        <f>'07 Čas cestujúcich'!AC37</f>
        <v>61353.72600000001</v>
      </c>
      <c r="AD7" s="240">
        <f>'07 Čas cestujúcich'!AD37</f>
        <v>61680.255000000005</v>
      </c>
      <c r="AE7" s="240">
        <f>'07 Čas cestujúcich'!AE37</f>
        <v>62006.784000000007</v>
      </c>
      <c r="AF7" s="240">
        <f>'07 Čas cestujúcich'!AF37</f>
        <v>62352.999947368437</v>
      </c>
      <c r="AG7" s="240">
        <f>'07 Čas cestujúcich'!AG37</f>
        <v>62803.45989473685</v>
      </c>
    </row>
    <row r="8" spans="2:33" x14ac:dyDescent="0.2">
      <c r="B8" s="48" t="s">
        <v>436</v>
      </c>
      <c r="C8" s="55">
        <f>D8+NPV(Parametre!$C$10,E8:AG8)</f>
        <v>0</v>
      </c>
      <c r="D8" s="240">
        <f>'08 Čas tovaru'!D19</f>
        <v>0</v>
      </c>
      <c r="E8" s="240">
        <f>'08 Čas tovaru'!E19</f>
        <v>0</v>
      </c>
      <c r="F8" s="240">
        <f>'08 Čas tovaru'!F19</f>
        <v>0</v>
      </c>
      <c r="G8" s="240">
        <f>'08 Čas tovaru'!G19</f>
        <v>0</v>
      </c>
      <c r="H8" s="240">
        <f>'08 Čas tovaru'!H19</f>
        <v>0</v>
      </c>
      <c r="I8" s="240">
        <f>'08 Čas tovaru'!I19</f>
        <v>0</v>
      </c>
      <c r="J8" s="240">
        <f>'08 Čas tovaru'!J19</f>
        <v>0</v>
      </c>
      <c r="K8" s="240">
        <f>'08 Čas tovaru'!K19</f>
        <v>0</v>
      </c>
      <c r="L8" s="240">
        <f>'08 Čas tovaru'!L19</f>
        <v>0</v>
      </c>
      <c r="M8" s="240">
        <f>'08 Čas tovaru'!M19</f>
        <v>0</v>
      </c>
      <c r="N8" s="240">
        <f>'08 Čas tovaru'!N19</f>
        <v>0</v>
      </c>
      <c r="O8" s="240">
        <f>'08 Čas tovaru'!O19</f>
        <v>0</v>
      </c>
      <c r="P8" s="240">
        <f>'08 Čas tovaru'!P19</f>
        <v>0</v>
      </c>
      <c r="Q8" s="240">
        <f>'08 Čas tovaru'!Q19</f>
        <v>0</v>
      </c>
      <c r="R8" s="240">
        <f>'08 Čas tovaru'!R19</f>
        <v>0</v>
      </c>
      <c r="S8" s="240">
        <f>'08 Čas tovaru'!S19</f>
        <v>0</v>
      </c>
      <c r="T8" s="240">
        <f>'08 Čas tovaru'!T19</f>
        <v>0</v>
      </c>
      <c r="U8" s="240">
        <f>'08 Čas tovaru'!U19</f>
        <v>0</v>
      </c>
      <c r="V8" s="240">
        <f>'08 Čas tovaru'!V19</f>
        <v>0</v>
      </c>
      <c r="W8" s="240">
        <f>'08 Čas tovaru'!W19</f>
        <v>0</v>
      </c>
      <c r="X8" s="240">
        <f>'08 Čas tovaru'!X19</f>
        <v>0</v>
      </c>
      <c r="Y8" s="240">
        <f>'08 Čas tovaru'!Y19</f>
        <v>0</v>
      </c>
      <c r="Z8" s="240">
        <f>'08 Čas tovaru'!Z19</f>
        <v>0</v>
      </c>
      <c r="AA8" s="240">
        <f>'08 Čas tovaru'!AA19</f>
        <v>0</v>
      </c>
      <c r="AB8" s="240">
        <f>'08 Čas tovaru'!AB19</f>
        <v>0</v>
      </c>
      <c r="AC8" s="240">
        <f>'08 Čas tovaru'!AC19</f>
        <v>0</v>
      </c>
      <c r="AD8" s="240">
        <f>'08 Čas tovaru'!AD19</f>
        <v>0</v>
      </c>
      <c r="AE8" s="240">
        <f>'08 Čas tovaru'!AE19</f>
        <v>0</v>
      </c>
      <c r="AF8" s="240">
        <f>'08 Čas tovaru'!AF19</f>
        <v>0</v>
      </c>
      <c r="AG8" s="240">
        <f>'08 Čas tovaru'!AG19</f>
        <v>0</v>
      </c>
    </row>
    <row r="9" spans="2:33" x14ac:dyDescent="0.2">
      <c r="B9" s="48" t="s">
        <v>437</v>
      </c>
      <c r="C9" s="55">
        <f>D9+NPV(Parametre!$C$10,E9:AG9)</f>
        <v>148311.57939243063</v>
      </c>
      <c r="D9" s="240">
        <f>'09 Spotreba PHM'!D87</f>
        <v>9188.4581699999944</v>
      </c>
      <c r="E9" s="240">
        <f>'09 Spotreba PHM'!E87</f>
        <v>9188.4581699999944</v>
      </c>
      <c r="F9" s="240">
        <f>'09 Spotreba PHM'!F87</f>
        <v>9188.4581699999944</v>
      </c>
      <c r="G9" s="240">
        <f>'09 Spotreba PHM'!G87</f>
        <v>9188.4581699999944</v>
      </c>
      <c r="H9" s="240">
        <f>'09 Spotreba PHM'!H87</f>
        <v>9188.4581699999944</v>
      </c>
      <c r="I9" s="240">
        <f>'09 Spotreba PHM'!I87</f>
        <v>9188.4581699999944</v>
      </c>
      <c r="J9" s="240">
        <f>'09 Spotreba PHM'!J87</f>
        <v>9188.4581699999944</v>
      </c>
      <c r="K9" s="240">
        <f>'09 Spotreba PHM'!K87</f>
        <v>9188.4581699999944</v>
      </c>
      <c r="L9" s="240">
        <f>'09 Spotreba PHM'!L87</f>
        <v>9188.4581699999944</v>
      </c>
      <c r="M9" s="240">
        <f>'09 Spotreba PHM'!M87</f>
        <v>9188.4581699999944</v>
      </c>
      <c r="N9" s="240">
        <f>'09 Spotreba PHM'!N87</f>
        <v>9188.4581699999944</v>
      </c>
      <c r="O9" s="240">
        <f>'09 Spotreba PHM'!O87</f>
        <v>9188.4581699999944</v>
      </c>
      <c r="P9" s="240">
        <f>'09 Spotreba PHM'!P87</f>
        <v>9188.4581699999944</v>
      </c>
      <c r="Q9" s="240">
        <f>'09 Spotreba PHM'!Q87</f>
        <v>9188.4581699999944</v>
      </c>
      <c r="R9" s="240">
        <f>'09 Spotreba PHM'!R87</f>
        <v>9188.4581699999944</v>
      </c>
      <c r="S9" s="240">
        <f>'09 Spotreba PHM'!S87</f>
        <v>9188.4581699999944</v>
      </c>
      <c r="T9" s="240">
        <f>'09 Spotreba PHM'!T87</f>
        <v>9188.4581699999944</v>
      </c>
      <c r="U9" s="240">
        <f>'09 Spotreba PHM'!U87</f>
        <v>9188.4581699999944</v>
      </c>
      <c r="V9" s="240">
        <f>'09 Spotreba PHM'!V87</f>
        <v>9188.4581699999944</v>
      </c>
      <c r="W9" s="240">
        <f>'09 Spotreba PHM'!W87</f>
        <v>9188.4581699999944</v>
      </c>
      <c r="X9" s="240">
        <f>'09 Spotreba PHM'!X87</f>
        <v>9188.4581699999944</v>
      </c>
      <c r="Y9" s="240">
        <f>'09 Spotreba PHM'!Y87</f>
        <v>9188.4581699999944</v>
      </c>
      <c r="Z9" s="240">
        <f>'09 Spotreba PHM'!Z87</f>
        <v>9188.4581699999944</v>
      </c>
      <c r="AA9" s="240">
        <f>'09 Spotreba PHM'!AA87</f>
        <v>9188.4581699999944</v>
      </c>
      <c r="AB9" s="240">
        <f>'09 Spotreba PHM'!AB87</f>
        <v>9188.4581699999944</v>
      </c>
      <c r="AC9" s="240">
        <f>'09 Spotreba PHM'!AC87</f>
        <v>9188.4581699999944</v>
      </c>
      <c r="AD9" s="240">
        <f>'09 Spotreba PHM'!AD87</f>
        <v>9188.4581699999944</v>
      </c>
      <c r="AE9" s="240">
        <f>'09 Spotreba PHM'!AE87</f>
        <v>9188.4581699999944</v>
      </c>
      <c r="AF9" s="240">
        <f>'09 Spotreba PHM'!AF87</f>
        <v>9188.4581699999944</v>
      </c>
      <c r="AG9" s="240">
        <f>'09 Spotreba PHM'!AG87</f>
        <v>9188.4581699999944</v>
      </c>
    </row>
    <row r="10" spans="2:33" x14ac:dyDescent="0.2">
      <c r="B10" s="48" t="s">
        <v>438</v>
      </c>
      <c r="C10" s="55">
        <f>D10+NPV(Parametre!$C$10,E10:AG10)</f>
        <v>467896.08163734223</v>
      </c>
      <c r="D10" s="240">
        <f>'10 Ostatné náklady'!D89</f>
        <v>28987.915789473689</v>
      </c>
      <c r="E10" s="240">
        <f>'10 Ostatné náklady'!E89</f>
        <v>28987.915789473689</v>
      </c>
      <c r="F10" s="240">
        <f>'10 Ostatné náklady'!F89</f>
        <v>28987.915789473689</v>
      </c>
      <c r="G10" s="240">
        <f>'10 Ostatné náklady'!G89</f>
        <v>28987.915789473689</v>
      </c>
      <c r="H10" s="240">
        <f>'10 Ostatné náklady'!H89</f>
        <v>28987.915789473689</v>
      </c>
      <c r="I10" s="240">
        <f>'10 Ostatné náklady'!I89</f>
        <v>28987.915789473689</v>
      </c>
      <c r="J10" s="240">
        <f>'10 Ostatné náklady'!J89</f>
        <v>28987.915789473689</v>
      </c>
      <c r="K10" s="240">
        <f>'10 Ostatné náklady'!K89</f>
        <v>28987.915789473689</v>
      </c>
      <c r="L10" s="240">
        <f>'10 Ostatné náklady'!L89</f>
        <v>28987.915789473689</v>
      </c>
      <c r="M10" s="240">
        <f>'10 Ostatné náklady'!M89</f>
        <v>28987.915789473689</v>
      </c>
      <c r="N10" s="240">
        <f>'10 Ostatné náklady'!N89</f>
        <v>28987.915789473689</v>
      </c>
      <c r="O10" s="240">
        <f>'10 Ostatné náklady'!O89</f>
        <v>28987.915789473689</v>
      </c>
      <c r="P10" s="240">
        <f>'10 Ostatné náklady'!P89</f>
        <v>28987.915789473689</v>
      </c>
      <c r="Q10" s="240">
        <f>'10 Ostatné náklady'!Q89</f>
        <v>28987.915789473689</v>
      </c>
      <c r="R10" s="240">
        <f>'10 Ostatné náklady'!R89</f>
        <v>28987.915789473689</v>
      </c>
      <c r="S10" s="240">
        <f>'10 Ostatné náklady'!S89</f>
        <v>28987.915789473689</v>
      </c>
      <c r="T10" s="240">
        <f>'10 Ostatné náklady'!T89</f>
        <v>28987.915789473689</v>
      </c>
      <c r="U10" s="240">
        <f>'10 Ostatné náklady'!U89</f>
        <v>28987.915789473689</v>
      </c>
      <c r="V10" s="240">
        <f>'10 Ostatné náklady'!V89</f>
        <v>28987.915789473689</v>
      </c>
      <c r="W10" s="240">
        <f>'10 Ostatné náklady'!W89</f>
        <v>28987.915789473689</v>
      </c>
      <c r="X10" s="240">
        <f>'10 Ostatné náklady'!X89</f>
        <v>28987.915789473689</v>
      </c>
      <c r="Y10" s="240">
        <f>'10 Ostatné náklady'!Y89</f>
        <v>28987.915789473689</v>
      </c>
      <c r="Z10" s="240">
        <f>'10 Ostatné náklady'!Z89</f>
        <v>28987.915789473689</v>
      </c>
      <c r="AA10" s="240">
        <f>'10 Ostatné náklady'!AA89</f>
        <v>28987.915789473689</v>
      </c>
      <c r="AB10" s="240">
        <f>'10 Ostatné náklady'!AB89</f>
        <v>28987.915789473689</v>
      </c>
      <c r="AC10" s="240">
        <f>'10 Ostatné náklady'!AC89</f>
        <v>28987.915789473689</v>
      </c>
      <c r="AD10" s="240">
        <f>'10 Ostatné náklady'!AD89</f>
        <v>28987.915789473689</v>
      </c>
      <c r="AE10" s="240">
        <f>'10 Ostatné náklady'!AE89</f>
        <v>28987.915789473689</v>
      </c>
      <c r="AF10" s="240">
        <f>'10 Ostatné náklady'!AF89</f>
        <v>28987.915789473689</v>
      </c>
      <c r="AG10" s="240">
        <f>'10 Ostatné náklady'!AG89</f>
        <v>28987.915789473689</v>
      </c>
    </row>
    <row r="11" spans="2:33" x14ac:dyDescent="0.2">
      <c r="B11" s="48" t="s">
        <v>439</v>
      </c>
      <c r="C11" s="55">
        <f>D11+NPV(Parametre!$C$10,E11:AG11)</f>
        <v>238331.40607951203</v>
      </c>
      <c r="D11" s="240">
        <f>'11 Bezpečnosť'!D26</f>
        <v>12974.535274306001</v>
      </c>
      <c r="E11" s="240">
        <f>'11 Bezpečnosť'!E26</f>
        <v>13328.740874267362</v>
      </c>
      <c r="F11" s="240">
        <f>'11 Bezpečnosť'!F26</f>
        <v>13561.993245693382</v>
      </c>
      <c r="G11" s="240">
        <f>'11 Bezpečnosť'!G26</f>
        <v>13628.446726950762</v>
      </c>
      <c r="H11" s="240">
        <f>'11 Bezpečnosť'!H26</f>
        <v>13790.624661814601</v>
      </c>
      <c r="I11" s="240">
        <f>'11 Bezpečnosť'!I26</f>
        <v>13954.732646706481</v>
      </c>
      <c r="J11" s="240">
        <f>'11 Bezpečnosť'!J26</f>
        <v>14120.79485896798</v>
      </c>
      <c r="K11" s="240">
        <f>'11 Bezpečnosť'!K26</f>
        <v>14288.831795704082</v>
      </c>
      <c r="L11" s="240">
        <f>'11 Bezpečnosť'!L26</f>
        <v>14458.86954453934</v>
      </c>
      <c r="M11" s="240">
        <f>'11 Bezpečnosť'!M26</f>
        <v>14630.930933849802</v>
      </c>
      <c r="N11" s="240">
        <f>'11 Bezpečnosť'!N26</f>
        <v>14753.830553965421</v>
      </c>
      <c r="O11" s="240">
        <f>'11 Bezpečnosť'!O26</f>
        <v>14877.763068577682</v>
      </c>
      <c r="P11" s="240">
        <f>'11 Bezpečnosť'!P26</f>
        <v>15002.736367803982</v>
      </c>
      <c r="Q11" s="240">
        <f>'11 Bezpečnosť'!Q26</f>
        <v>15128.760111715341</v>
      </c>
      <c r="R11" s="240">
        <f>'11 Bezpečnosť'!R26</f>
        <v>15255.842471087883</v>
      </c>
      <c r="S11" s="240">
        <f>'11 Bezpečnosť'!S26</f>
        <v>15383.991336039002</v>
      </c>
      <c r="T11" s="240">
        <f>'11 Bezpečnosť'!T26</f>
        <v>15513.216647298443</v>
      </c>
      <c r="U11" s="240">
        <f>'11 Bezpečnosť'!U26</f>
        <v>15643.528205266583</v>
      </c>
      <c r="V11" s="240">
        <f>'11 Bezpečnosť'!V26</f>
        <v>15774.934321048902</v>
      </c>
      <c r="W11" s="240">
        <f>'11 Bezpečnosť'!W26</f>
        <v>15907.443025092161</v>
      </c>
      <c r="X11" s="240">
        <f>'11 Bezpečnosť'!X26</f>
        <v>16018.795761464062</v>
      </c>
      <c r="Y11" s="240">
        <f>'11 Bezpečnosť'!Y26</f>
        <v>16130.927464590543</v>
      </c>
      <c r="Z11" s="240">
        <f>'11 Bezpečnosť'!Z26</f>
        <v>16243.84448096604</v>
      </c>
      <c r="AA11" s="240">
        <f>'11 Bezpečnosť'!AA26</f>
        <v>16357.551387131383</v>
      </c>
      <c r="AB11" s="240">
        <f>'11 Bezpečnosť'!AB26</f>
        <v>16472.054529581001</v>
      </c>
      <c r="AC11" s="240">
        <f>'11 Bezpečnosť'!AC26</f>
        <v>16587.358484855722</v>
      </c>
      <c r="AD11" s="240">
        <f>'11 Bezpečnosť'!AD26</f>
        <v>16703.469739779342</v>
      </c>
      <c r="AE11" s="240">
        <f>'11 Bezpečnosť'!AE26</f>
        <v>16820.394640846302</v>
      </c>
      <c r="AF11" s="240">
        <f>'11 Bezpečnosť'!AF26</f>
        <v>16938.137764597421</v>
      </c>
      <c r="AG11" s="240">
        <f>'11 Bezpečnosť'!AG26</f>
        <v>17056.705597856504</v>
      </c>
    </row>
    <row r="12" spans="2:33" x14ac:dyDescent="0.2">
      <c r="B12" s="48" t="s">
        <v>440</v>
      </c>
      <c r="C12" s="55">
        <f>D12+NPV(Parametre!$C$10,E12:AG12)</f>
        <v>50001.404539908137</v>
      </c>
      <c r="D12" s="240">
        <f>'12 Znečisťujúce látky'!D51</f>
        <v>2721.3050165774584</v>
      </c>
      <c r="E12" s="240">
        <f>'12 Znečisťujúce látky'!E51</f>
        <v>2795.9586733525866</v>
      </c>
      <c r="F12" s="240">
        <f>'12 Znečisťujúce látky'!F51</f>
        <v>2844.4556378444067</v>
      </c>
      <c r="G12" s="240">
        <f>'12 Znečisťujúce látky'!G51</f>
        <v>2858.5118829987387</v>
      </c>
      <c r="H12" s="240">
        <f>'12 Znečisťujúce látky'!H51</f>
        <v>2892.7288291154487</v>
      </c>
      <c r="I12" s="240">
        <f>'12 Znečisťujúce látky'!I51</f>
        <v>2926.9858645720778</v>
      </c>
      <c r="J12" s="240">
        <f>'12 Znečisťujúce látky'!J51</f>
        <v>2961.280432356748</v>
      </c>
      <c r="K12" s="240">
        <f>'12 Znečisťujúce látky'!K51</f>
        <v>2996.9705000034364</v>
      </c>
      <c r="L12" s="240">
        <f>'12 Znečisťujúce látky'!L51</f>
        <v>3032.6980999781649</v>
      </c>
      <c r="M12" s="240">
        <f>'12 Znečisťujúce látky'!M51</f>
        <v>3068.5718515057106</v>
      </c>
      <c r="N12" s="240">
        <f>'12 Znečisťujúce látky'!N51</f>
        <v>3094.8061654569783</v>
      </c>
      <c r="O12" s="240">
        <f>'12 Znečisťujúce látky'!O51</f>
        <v>3121.0404794082469</v>
      </c>
      <c r="P12" s="240">
        <f>'12 Znečisťujúce látky'!P51</f>
        <v>3147.4209449123327</v>
      </c>
      <c r="Q12" s="240">
        <f>'12 Znečisťujúce látky'!Q51</f>
        <v>3173.801410416419</v>
      </c>
      <c r="R12" s="240">
        <f>'12 Znečisťujúce látky'!R51</f>
        <v>3200.2194082485448</v>
      </c>
      <c r="S12" s="240">
        <f>'12 Znečisťujúce látky'!S51</f>
        <v>3226.6374060806706</v>
      </c>
      <c r="T12" s="240">
        <f>'12 Znečisťujúce látky'!T51</f>
        <v>3254.4509037748139</v>
      </c>
      <c r="U12" s="240">
        <f>'12 Znečisťujúce látky'!U51</f>
        <v>3282.2669584808382</v>
      </c>
      <c r="V12" s="240">
        <f>'12 Znečisťujúce látky'!V51</f>
        <v>3310.1205455149025</v>
      </c>
      <c r="W12" s="240">
        <f>'12 Znečisťujúce látky'!W51</f>
        <v>3338.0116648770063</v>
      </c>
      <c r="X12" s="240">
        <f>'12 Znečisťujúce látky'!X51</f>
        <v>3361.3022927801985</v>
      </c>
      <c r="Y12" s="240">
        <f>'12 Znečisťujúce látky'!Y51</f>
        <v>3384.5929206833903</v>
      </c>
      <c r="Z12" s="240">
        <f>'12 Znečisťujúce látky'!Z51</f>
        <v>3409.1328968957819</v>
      </c>
      <c r="AA12" s="240">
        <f>'12 Znečisťujúce látky'!AA51</f>
        <v>3433.7104054362144</v>
      </c>
      <c r="AB12" s="240">
        <f>'12 Znečisťujúce látky'!AB51</f>
        <v>3458.287913976646</v>
      </c>
      <c r="AC12" s="240">
        <f>'12 Znečisťujúce látky'!AC51</f>
        <v>3483.0115740698957</v>
      </c>
      <c r="AD12" s="240">
        <f>'12 Znečisťujúce látky'!AD51</f>
        <v>3507.7352341631467</v>
      </c>
      <c r="AE12" s="240">
        <f>'12 Znečisťujúce látky'!AE51</f>
        <v>3532.4588942563964</v>
      </c>
      <c r="AF12" s="240">
        <f>'12 Znečisťujúce látky'!AF51</f>
        <v>3557.2200866776857</v>
      </c>
      <c r="AG12" s="240">
        <f>'12 Znečisťujúce látky'!AG51</f>
        <v>3581.9838361108559</v>
      </c>
    </row>
    <row r="13" spans="2:33" x14ac:dyDescent="0.2">
      <c r="B13" s="48" t="s">
        <v>441</v>
      </c>
      <c r="C13" s="55">
        <f>D13+NPV(Parametre!$C$10,E13:AG13)</f>
        <v>237079.02323036848</v>
      </c>
      <c r="D13" s="240">
        <f>'13 Skleníkové plyny'!D32</f>
        <v>4322.6718647688085</v>
      </c>
      <c r="E13" s="240">
        <f>'13 Skleníkové plyny'!E32</f>
        <v>5077.6874879817869</v>
      </c>
      <c r="F13" s="240">
        <f>'13 Skleníkové plyny'!F32</f>
        <v>5832.7031111947654</v>
      </c>
      <c r="G13" s="240">
        <f>'13 Skleníkové plyny'!G32</f>
        <v>6587.7187344077429</v>
      </c>
      <c r="H13" s="240">
        <f>'13 Skleníkové plyny'!H32</f>
        <v>7342.7343576207213</v>
      </c>
      <c r="I13" s="240">
        <f>'13 Skleníkové plyny'!I32</f>
        <v>8097.7499808336988</v>
      </c>
      <c r="J13" s="240">
        <f>'13 Skleníkové plyny'!J32</f>
        <v>8852.7656040466754</v>
      </c>
      <c r="K13" s="240">
        <f>'13 Skleníkové plyny'!K32</f>
        <v>9607.7812272596548</v>
      </c>
      <c r="L13" s="240">
        <f>'13 Skleníkové plyny'!L32</f>
        <v>10362.796850472632</v>
      </c>
      <c r="M13" s="240">
        <f>'13 Skleníkové plyny'!M32</f>
        <v>11117.812473685613</v>
      </c>
      <c r="N13" s="240">
        <f>'13 Skleníkové plyny'!N32</f>
        <v>12362.343720739971</v>
      </c>
      <c r="O13" s="240">
        <f>'13 Skleníkové plyny'!O32</f>
        <v>13606.874967794331</v>
      </c>
      <c r="P13" s="240">
        <f>'13 Skleníkové plyny'!P32</f>
        <v>14851.406214848692</v>
      </c>
      <c r="Q13" s="240">
        <f>'13 Skleníkové plyny'!Q32</f>
        <v>16095.937461903051</v>
      </c>
      <c r="R13" s="240">
        <f>'13 Skleníkové plyny'!R32</f>
        <v>17340.468708957411</v>
      </c>
      <c r="S13" s="240">
        <f>'13 Skleníkové plyny'!S32</f>
        <v>18543.515581109958</v>
      </c>
      <c r="T13" s="240">
        <f>'13 Skleníkové plyny'!T32</f>
        <v>19746.562453262504</v>
      </c>
      <c r="U13" s="240">
        <f>'13 Skleníkové plyny'!U32</f>
        <v>20949.609325415051</v>
      </c>
      <c r="V13" s="240">
        <f>'13 Skleníkové plyny'!V32</f>
        <v>22152.656197567601</v>
      </c>
      <c r="W13" s="240">
        <f>'13 Skleníkové plyny'!W32</f>
        <v>23355.703069720148</v>
      </c>
      <c r="X13" s="240">
        <f>'13 Skleníkové plyny'!X32</f>
        <v>24558.749941872695</v>
      </c>
      <c r="Y13" s="240">
        <f>'13 Skleníkové plyny'!Y32</f>
        <v>25761.796814025241</v>
      </c>
      <c r="Z13" s="240">
        <f>'13 Skleníkové plyny'!Z32</f>
        <v>26964.843686177792</v>
      </c>
      <c r="AA13" s="240">
        <f>'13 Skleníkové plyny'!AA32</f>
        <v>28167.890558330339</v>
      </c>
      <c r="AB13" s="240">
        <f>'13 Skleníkové plyny'!AB32</f>
        <v>29370.937430482885</v>
      </c>
      <c r="AC13" s="240">
        <f>'13 Skleníkové plyny'!AC32</f>
        <v>30615.468677537243</v>
      </c>
      <c r="AD13" s="240">
        <f>'13 Skleníkové plyny'!AD32</f>
        <v>31859.999924591604</v>
      </c>
      <c r="AE13" s="240">
        <f>'13 Skleníkové plyny'!AE32</f>
        <v>33104.531171645962</v>
      </c>
      <c r="AF13" s="240">
        <f>'13 Skleníkové plyny'!AF32</f>
        <v>34349.06241870032</v>
      </c>
      <c r="AG13" s="240">
        <f>'13 Skleníkové plyny'!AG32</f>
        <v>35593.593665754684</v>
      </c>
    </row>
    <row r="14" spans="2:33" x14ac:dyDescent="0.2">
      <c r="B14" s="48" t="s">
        <v>442</v>
      </c>
      <c r="C14" s="55">
        <f>D14+NPV(Parametre!$C$10,E14:AG14)</f>
        <v>259.22564166632515</v>
      </c>
      <c r="D14" s="240">
        <f>'14 Hluk'!D83</f>
        <v>16.060000000000002</v>
      </c>
      <c r="E14" s="240">
        <f>'14 Hluk'!E83</f>
        <v>16.060000000000002</v>
      </c>
      <c r="F14" s="240">
        <f>'14 Hluk'!F83</f>
        <v>16.060000000000002</v>
      </c>
      <c r="G14" s="240">
        <f>'14 Hluk'!G83</f>
        <v>16.060000000000002</v>
      </c>
      <c r="H14" s="240">
        <f>'14 Hluk'!H83</f>
        <v>16.060000000000002</v>
      </c>
      <c r="I14" s="240">
        <f>'14 Hluk'!I83</f>
        <v>16.060000000000002</v>
      </c>
      <c r="J14" s="240">
        <f>'14 Hluk'!J83</f>
        <v>16.060000000000002</v>
      </c>
      <c r="K14" s="240">
        <f>'14 Hluk'!K83</f>
        <v>16.060000000000002</v>
      </c>
      <c r="L14" s="240">
        <f>'14 Hluk'!L83</f>
        <v>16.060000000000002</v>
      </c>
      <c r="M14" s="240">
        <f>'14 Hluk'!M83</f>
        <v>16.060000000000002</v>
      </c>
      <c r="N14" s="240">
        <f>'14 Hluk'!N83</f>
        <v>16.060000000000002</v>
      </c>
      <c r="O14" s="240">
        <f>'14 Hluk'!O83</f>
        <v>16.060000000000002</v>
      </c>
      <c r="P14" s="240">
        <f>'14 Hluk'!P83</f>
        <v>16.060000000000002</v>
      </c>
      <c r="Q14" s="240">
        <f>'14 Hluk'!Q83</f>
        <v>16.060000000000002</v>
      </c>
      <c r="R14" s="240">
        <f>'14 Hluk'!R83</f>
        <v>16.060000000000002</v>
      </c>
      <c r="S14" s="240">
        <f>'14 Hluk'!S83</f>
        <v>16.060000000000002</v>
      </c>
      <c r="T14" s="240">
        <f>'14 Hluk'!T83</f>
        <v>16.060000000000002</v>
      </c>
      <c r="U14" s="240">
        <f>'14 Hluk'!U83</f>
        <v>16.060000000000002</v>
      </c>
      <c r="V14" s="240">
        <f>'14 Hluk'!V83</f>
        <v>16.060000000000002</v>
      </c>
      <c r="W14" s="240">
        <f>'14 Hluk'!W83</f>
        <v>16.060000000000002</v>
      </c>
      <c r="X14" s="240">
        <f>'14 Hluk'!X83</f>
        <v>16.060000000000002</v>
      </c>
      <c r="Y14" s="240">
        <f>'14 Hluk'!Y83</f>
        <v>16.060000000000002</v>
      </c>
      <c r="Z14" s="240">
        <f>'14 Hluk'!Z83</f>
        <v>16.060000000000002</v>
      </c>
      <c r="AA14" s="240">
        <f>'14 Hluk'!AA83</f>
        <v>16.060000000000002</v>
      </c>
      <c r="AB14" s="240">
        <f>'14 Hluk'!AB83</f>
        <v>16.060000000000002</v>
      </c>
      <c r="AC14" s="240">
        <f>'14 Hluk'!AC83</f>
        <v>16.060000000000002</v>
      </c>
      <c r="AD14" s="240">
        <f>'14 Hluk'!AD83</f>
        <v>16.060000000000002</v>
      </c>
      <c r="AE14" s="240">
        <f>'14 Hluk'!AE83</f>
        <v>16.060000000000002</v>
      </c>
      <c r="AF14" s="240">
        <f>'14 Hluk'!AF83</f>
        <v>16.060000000000002</v>
      </c>
      <c r="AG14" s="240">
        <f>'14 Hluk'!AG83</f>
        <v>16.060000000000002</v>
      </c>
    </row>
    <row r="15" spans="2:33" x14ac:dyDescent="0.2">
      <c r="B15" s="48" t="s">
        <v>16</v>
      </c>
      <c r="C15" s="55">
        <f>D15+NPV(Parametre!$C$10,E15:AG15)</f>
        <v>0</v>
      </c>
      <c r="D15" s="240">
        <v>0</v>
      </c>
      <c r="E15" s="240">
        <v>0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40">
        <v>0</v>
      </c>
      <c r="P15" s="240">
        <v>0</v>
      </c>
      <c r="Q15" s="240">
        <v>0</v>
      </c>
      <c r="R15" s="240">
        <v>0</v>
      </c>
      <c r="S15" s="240">
        <v>0</v>
      </c>
      <c r="T15" s="240">
        <v>0</v>
      </c>
      <c r="U15" s="240">
        <v>0</v>
      </c>
      <c r="V15" s="240">
        <v>0</v>
      </c>
      <c r="W15" s="240">
        <v>0</v>
      </c>
      <c r="X15" s="240">
        <v>0</v>
      </c>
      <c r="Y15" s="240">
        <v>0</v>
      </c>
      <c r="Z15" s="240">
        <v>0</v>
      </c>
      <c r="AA15" s="240">
        <v>0</v>
      </c>
      <c r="AB15" s="240">
        <v>0</v>
      </c>
      <c r="AC15" s="240">
        <v>0</v>
      </c>
      <c r="AD15" s="240">
        <v>0</v>
      </c>
      <c r="AE15" s="240">
        <v>0</v>
      </c>
      <c r="AF15" s="240">
        <v>0</v>
      </c>
      <c r="AG15" s="236">
        <f>'02 Zostatková hodnota'!I13</f>
        <v>0</v>
      </c>
    </row>
    <row r="16" spans="2:33" x14ac:dyDescent="0.2">
      <c r="B16" s="87" t="s">
        <v>56</v>
      </c>
      <c r="C16" s="88">
        <f>D16+NPV(Parametre!$C$10,E16:AG16)</f>
        <v>2050849.6590186991</v>
      </c>
      <c r="D16" s="88">
        <f>-D5-D6+D7+D8+D9+D10+D11+D12+D13+D14+D15</f>
        <v>109957.52248354701</v>
      </c>
      <c r="E16" s="88">
        <f t="shared" ref="E16:AG16" si="1">-E5-E6+E7+E8+E9+E10+E11+E12+E13+E14+E15</f>
        <v>111833.82925823332</v>
      </c>
      <c r="F16" s="88">
        <f t="shared" si="1"/>
        <v>113086.98926999571</v>
      </c>
      <c r="G16" s="88">
        <f>-G5-G6+G7+G8+G9+G10+G11+G12+G13+G14+G15</f>
        <v>114398.55146172566</v>
      </c>
      <c r="H16" s="88">
        <f t="shared" si="1"/>
        <v>115825.99880802447</v>
      </c>
      <c r="I16" s="88">
        <f t="shared" si="1"/>
        <v>117255.41629369122</v>
      </c>
      <c r="J16" s="88">
        <f t="shared" si="1"/>
        <v>118686.82553905563</v>
      </c>
      <c r="K16" s="88">
        <f t="shared" si="1"/>
        <v>120127.49495612507</v>
      </c>
      <c r="L16" s="88">
        <f t="shared" si="1"/>
        <v>121570.20271762172</v>
      </c>
      <c r="M16" s="88">
        <f t="shared" si="1"/>
        <v>122885.25937640955</v>
      </c>
      <c r="N16" s="88">
        <f t="shared" si="1"/>
        <v>124631.03045226763</v>
      </c>
      <c r="O16" s="88">
        <f t="shared" si="1"/>
        <v>126377.83442262237</v>
      </c>
      <c r="P16" s="88">
        <f t="shared" si="1"/>
        <v>128125.82532914396</v>
      </c>
      <c r="Q16" s="88">
        <f t="shared" si="1"/>
        <v>129874.86668035061</v>
      </c>
      <c r="R16" s="88">
        <f t="shared" si="1"/>
        <v>131630.89412671488</v>
      </c>
      <c r="S16" s="88">
        <f t="shared" si="1"/>
        <v>133346.50370375597</v>
      </c>
      <c r="T16" s="88">
        <f t="shared" si="1"/>
        <v>135064.58522696735</v>
      </c>
      <c r="U16" s="88">
        <f t="shared" si="1"/>
        <v>136783.75555389933</v>
      </c>
      <c r="V16" s="88">
        <f t="shared" si="1"/>
        <v>138504.05797097352</v>
      </c>
      <c r="W16" s="88">
        <f t="shared" si="1"/>
        <v>140188.143719163</v>
      </c>
      <c r="X16" s="88">
        <f t="shared" si="1"/>
        <v>141852.36295559065</v>
      </c>
      <c r="Y16" s="88">
        <f t="shared" si="1"/>
        <v>143517.36115877287</v>
      </c>
      <c r="Z16" s="88">
        <f t="shared" si="1"/>
        <v>145184.39402351331</v>
      </c>
      <c r="AA16" s="88">
        <f t="shared" si="1"/>
        <v>146852.25431037162</v>
      </c>
      <c r="AB16" s="88">
        <f t="shared" si="1"/>
        <v>148520.91083351424</v>
      </c>
      <c r="AC16" s="88">
        <f t="shared" si="1"/>
        <v>150231.99869593655</v>
      </c>
      <c r="AD16" s="88">
        <f t="shared" si="1"/>
        <v>151943.89385800777</v>
      </c>
      <c r="AE16" s="88">
        <f t="shared" si="1"/>
        <v>153656.60266622234</v>
      </c>
      <c r="AF16" s="88">
        <f t="shared" si="1"/>
        <v>155389.85417681755</v>
      </c>
      <c r="AG16" s="88">
        <f t="shared" si="1"/>
        <v>157228.17695393256</v>
      </c>
    </row>
    <row r="18" spans="2:4" x14ac:dyDescent="0.2">
      <c r="B18" s="57" t="s">
        <v>57</v>
      </c>
      <c r="C18" s="247">
        <f>-C5-C6+C7+C8+C9+C10+C11+C12+C13+C14+C15</f>
        <v>2050849.6590186991</v>
      </c>
      <c r="D18" s="47" t="s">
        <v>0</v>
      </c>
    </row>
    <row r="19" spans="2:4" x14ac:dyDescent="0.2">
      <c r="B19" s="57" t="s">
        <v>58</v>
      </c>
      <c r="C19" s="248" t="e">
        <f>IRR(D16:AG16,10)</f>
        <v>#NUM!</v>
      </c>
    </row>
    <row r="20" spans="2:4" x14ac:dyDescent="0.2">
      <c r="B20" s="57" t="s">
        <v>1</v>
      </c>
      <c r="C20" s="249" t="e">
        <f>(C7+C8+C9+C10+C11+C12+C13+C14+C15)/(C5+C6)</f>
        <v>#DIV/0!</v>
      </c>
    </row>
    <row r="22" spans="2:4" x14ac:dyDescent="0.2">
      <c r="B22" s="47" t="s">
        <v>600</v>
      </c>
      <c r="C22" s="391">
        <f>SUM(C5:C6)</f>
        <v>0</v>
      </c>
    </row>
    <row r="23" spans="2:4" x14ac:dyDescent="0.2">
      <c r="B23" s="433" t="s">
        <v>645</v>
      </c>
      <c r="C23" s="434">
        <f>SUM(C10:C14)</f>
        <v>993567.14112879732</v>
      </c>
      <c r="D23" s="47" t="s">
        <v>644</v>
      </c>
    </row>
    <row r="24" spans="2:4" x14ac:dyDescent="0.2">
      <c r="B24" s="433" t="s">
        <v>646</v>
      </c>
      <c r="C24" s="434">
        <f>SUM(C9:C14)</f>
        <v>1141878.7205212277</v>
      </c>
      <c r="D24" s="47" t="s">
        <v>643</v>
      </c>
    </row>
    <row r="26" spans="2:4" x14ac:dyDescent="0.2">
      <c r="B26" s="393"/>
      <c r="C26" s="394"/>
    </row>
    <row r="27" spans="2:4" x14ac:dyDescent="0.2">
      <c r="B27" s="395"/>
      <c r="C27" s="396"/>
    </row>
    <row r="28" spans="2:4" x14ac:dyDescent="0.2">
      <c r="B28" s="395"/>
      <c r="C28" s="396"/>
    </row>
    <row r="29" spans="2:4" x14ac:dyDescent="0.2">
      <c r="B29" s="395"/>
      <c r="C29" s="396"/>
    </row>
    <row r="30" spans="2:4" x14ac:dyDescent="0.2">
      <c r="B30" s="395"/>
      <c r="C30" s="396"/>
    </row>
    <row r="31" spans="2:4" x14ac:dyDescent="0.2">
      <c r="B31" s="395"/>
      <c r="C31" s="396"/>
    </row>
    <row r="32" spans="2:4" x14ac:dyDescent="0.2">
      <c r="B32" s="395"/>
      <c r="C32" s="396"/>
    </row>
    <row r="33" spans="2:3" x14ac:dyDescent="0.2">
      <c r="B33" s="395"/>
      <c r="C33" s="396"/>
    </row>
    <row r="34" spans="2:3" x14ac:dyDescent="0.2">
      <c r="B34" s="397"/>
      <c r="C34" s="398"/>
    </row>
    <row r="35" spans="2:3" x14ac:dyDescent="0.2">
      <c r="C35" s="392"/>
    </row>
  </sheetData>
  <pageMargins left="0.19687499999999999" right="0.19687499999999999" top="1" bottom="1" header="0.5" footer="0.5"/>
  <pageSetup scale="75" orientation="landscape" r:id="rId1"/>
  <headerFooter alignWithMargins="0">
    <oddHeader>&amp;LPríloha 7: Štandardné tabuľky - Cesty
&amp;"Arial,Tučné"&amp;12 11 Ekonomická analýza</oddHeader>
    <oddFooter>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T46"/>
  <sheetViews>
    <sheetView zoomScale="80" zoomScaleNormal="80" workbookViewId="0">
      <selection activeCell="D34" sqref="D34"/>
    </sheetView>
  </sheetViews>
  <sheetFormatPr defaultRowHeight="12.75" x14ac:dyDescent="0.2"/>
  <cols>
    <col min="1" max="1" width="36.7109375" style="400" customWidth="1"/>
    <col min="2" max="20" width="12.7109375" style="400" customWidth="1"/>
    <col min="21" max="16384" width="9.140625" style="400"/>
  </cols>
  <sheetData>
    <row r="1" spans="1:15" x14ac:dyDescent="0.2">
      <c r="A1" s="399" t="s">
        <v>601</v>
      </c>
    </row>
    <row r="2" spans="1:15" x14ac:dyDescent="0.2">
      <c r="C2" s="401" t="s">
        <v>602</v>
      </c>
      <c r="D2" s="401" t="s">
        <v>603</v>
      </c>
      <c r="E2" s="401" t="s">
        <v>604</v>
      </c>
      <c r="F2" s="401" t="s">
        <v>605</v>
      </c>
      <c r="G2" s="401" t="s">
        <v>606</v>
      </c>
      <c r="H2" s="401" t="s">
        <v>607</v>
      </c>
    </row>
    <row r="3" spans="1:15" x14ac:dyDescent="0.2">
      <c r="A3" s="402" t="s">
        <v>85</v>
      </c>
      <c r="B3" s="403">
        <f>'06 Finančná analýza'!C5</f>
        <v>0</v>
      </c>
      <c r="C3" s="404">
        <f>B3*1.1</f>
        <v>0</v>
      </c>
      <c r="D3" s="404">
        <f>B3*0.9</f>
        <v>0</v>
      </c>
      <c r="E3" s="405">
        <f>B3</f>
        <v>0</v>
      </c>
      <c r="F3" s="405">
        <f>B3</f>
        <v>0</v>
      </c>
      <c r="G3" s="405">
        <f>B3</f>
        <v>0</v>
      </c>
      <c r="H3" s="405">
        <f>B3</f>
        <v>0</v>
      </c>
    </row>
    <row r="4" spans="1:15" x14ac:dyDescent="0.2">
      <c r="A4" s="402" t="s">
        <v>84</v>
      </c>
      <c r="B4" s="403">
        <f>'06 Finančná analýza'!C6</f>
        <v>0</v>
      </c>
      <c r="C4" s="405">
        <f>B4</f>
        <v>0</v>
      </c>
      <c r="D4" s="405">
        <f>B4</f>
        <v>0</v>
      </c>
      <c r="E4" s="404">
        <f>B4*1.1</f>
        <v>0</v>
      </c>
      <c r="F4" s="404">
        <f>B4*0.9</f>
        <v>0</v>
      </c>
      <c r="G4" s="405">
        <f>B4</f>
        <v>0</v>
      </c>
      <c r="H4" s="405">
        <f>B4</f>
        <v>0</v>
      </c>
    </row>
    <row r="5" spans="1:15" x14ac:dyDescent="0.2">
      <c r="A5" s="402" t="s">
        <v>327</v>
      </c>
      <c r="B5" s="403">
        <f>'06 Finančná analýza'!C7</f>
        <v>0</v>
      </c>
      <c r="C5" s="405">
        <f>B5</f>
        <v>0</v>
      </c>
      <c r="D5" s="405">
        <f>B5</f>
        <v>0</v>
      </c>
      <c r="E5" s="405">
        <f>B5</f>
        <v>0</v>
      </c>
      <c r="F5" s="405">
        <f>B5</f>
        <v>0</v>
      </c>
      <c r="G5" s="404">
        <f>B5*1.1</f>
        <v>0</v>
      </c>
      <c r="H5" s="404">
        <f>B5*0.9</f>
        <v>0</v>
      </c>
    </row>
    <row r="6" spans="1:15" ht="13.5" thickBot="1" x14ac:dyDescent="0.25">
      <c r="A6" s="406" t="s">
        <v>16</v>
      </c>
      <c r="B6" s="407">
        <f>'06 Finančná analýza'!C8</f>
        <v>0</v>
      </c>
      <c r="C6" s="408">
        <f>B6</f>
        <v>0</v>
      </c>
      <c r="D6" s="408">
        <f>B6</f>
        <v>0</v>
      </c>
      <c r="E6" s="408">
        <f>B6</f>
        <v>0</v>
      </c>
      <c r="F6" s="408">
        <f>B6</f>
        <v>0</v>
      </c>
      <c r="G6" s="408">
        <f>B6</f>
        <v>0</v>
      </c>
      <c r="H6" s="408">
        <f>B6</f>
        <v>0</v>
      </c>
    </row>
    <row r="7" spans="1:15" ht="13.5" thickTop="1" x14ac:dyDescent="0.2">
      <c r="A7" s="409" t="s">
        <v>56</v>
      </c>
      <c r="B7" s="410">
        <f>'06 Finančná analýza'!C9</f>
        <v>0</v>
      </c>
      <c r="C7" s="411">
        <f>-C3-C4+C5+C6</f>
        <v>0</v>
      </c>
      <c r="D7" s="411">
        <f t="shared" ref="D7:G7" si="0">-D3-D4+D5+D6</f>
        <v>0</v>
      </c>
      <c r="E7" s="411">
        <f t="shared" si="0"/>
        <v>0</v>
      </c>
      <c r="F7" s="411">
        <f t="shared" si="0"/>
        <v>0</v>
      </c>
      <c r="G7" s="411">
        <f t="shared" si="0"/>
        <v>0</v>
      </c>
      <c r="H7" s="411">
        <f>-H3-H4+H5+H6</f>
        <v>0</v>
      </c>
    </row>
    <row r="8" spans="1:15" x14ac:dyDescent="0.2">
      <c r="C8" s="412" t="e">
        <f>C7/B7-1</f>
        <v>#DIV/0!</v>
      </c>
      <c r="D8" s="412" t="e">
        <f>D7/B7-1</f>
        <v>#DIV/0!</v>
      </c>
      <c r="E8" s="412" t="e">
        <f>E7/B7-1</f>
        <v>#DIV/0!</v>
      </c>
      <c r="F8" s="412" t="e">
        <f>F7/B7-1</f>
        <v>#DIV/0!</v>
      </c>
      <c r="G8" s="413" t="e">
        <f>G7/B7-1</f>
        <v>#DIV/0!</v>
      </c>
      <c r="H8" s="413" t="e">
        <f>H7/B7-1</f>
        <v>#DIV/0!</v>
      </c>
      <c r="J8" s="414"/>
      <c r="K8" s="415"/>
      <c r="L8" s="415"/>
    </row>
    <row r="11" spans="1:15" x14ac:dyDescent="0.2">
      <c r="A11" s="399" t="s">
        <v>608</v>
      </c>
      <c r="M11" s="416" t="s">
        <v>609</v>
      </c>
      <c r="N11" s="416" t="s">
        <v>610</v>
      </c>
      <c r="O11" s="416" t="s">
        <v>611</v>
      </c>
    </row>
    <row r="12" spans="1:15" x14ac:dyDescent="0.2">
      <c r="A12" s="402" t="s">
        <v>85</v>
      </c>
      <c r="B12" s="405">
        <f>$B$7+B3</f>
        <v>0</v>
      </c>
      <c r="C12" s="412" t="e">
        <f>B12/B3-1</f>
        <v>#DIV/0!</v>
      </c>
      <c r="D12" s="400" t="s">
        <v>621</v>
      </c>
      <c r="M12" s="404">
        <f>B12</f>
        <v>0</v>
      </c>
      <c r="N12" s="405">
        <f>B3</f>
        <v>0</v>
      </c>
      <c r="O12" s="405">
        <f>B3</f>
        <v>0</v>
      </c>
    </row>
    <row r="13" spans="1:15" x14ac:dyDescent="0.2">
      <c r="A13" s="402" t="s">
        <v>84</v>
      </c>
      <c r="B13" s="405">
        <f>$B$7+B4</f>
        <v>0</v>
      </c>
      <c r="C13" s="412" t="e">
        <f>B13/B4-1</f>
        <v>#DIV/0!</v>
      </c>
      <c r="D13" s="400" t="s">
        <v>612</v>
      </c>
      <c r="M13" s="405">
        <f>B4</f>
        <v>0</v>
      </c>
      <c r="N13" s="404">
        <f>B13</f>
        <v>0</v>
      </c>
      <c r="O13" s="405">
        <f>B4</f>
        <v>0</v>
      </c>
    </row>
    <row r="14" spans="1:15" x14ac:dyDescent="0.2">
      <c r="A14" s="402" t="s">
        <v>327</v>
      </c>
      <c r="B14" s="405">
        <f>-$B$7+B5</f>
        <v>0</v>
      </c>
      <c r="C14" s="412" t="e">
        <f>B14/B6-1</f>
        <v>#DIV/0!</v>
      </c>
      <c r="D14" s="400" t="s">
        <v>613</v>
      </c>
      <c r="M14" s="405">
        <f>B5</f>
        <v>0</v>
      </c>
      <c r="N14" s="405">
        <f>B5</f>
        <v>0</v>
      </c>
      <c r="O14" s="404">
        <f>B14</f>
        <v>0</v>
      </c>
    </row>
    <row r="15" spans="1:15" ht="13.5" thickBot="1" x14ac:dyDescent="0.25">
      <c r="M15" s="408">
        <f>B6</f>
        <v>0</v>
      </c>
      <c r="N15" s="408">
        <f>B6</f>
        <v>0</v>
      </c>
      <c r="O15" s="408">
        <f>B6</f>
        <v>0</v>
      </c>
    </row>
    <row r="16" spans="1:15" ht="13.5" thickTop="1" x14ac:dyDescent="0.2">
      <c r="M16" s="411">
        <f>-M12-M13+M14+M15</f>
        <v>0</v>
      </c>
      <c r="N16" s="411">
        <f t="shared" ref="N16:O16" si="1">-N12-N13+N14+N15</f>
        <v>0</v>
      </c>
      <c r="O16" s="411">
        <f t="shared" si="1"/>
        <v>0</v>
      </c>
    </row>
    <row r="18" spans="1:20" x14ac:dyDescent="0.2">
      <c r="A18" s="399" t="s">
        <v>614</v>
      </c>
    </row>
    <row r="19" spans="1:20" x14ac:dyDescent="0.2">
      <c r="C19" s="417" t="s">
        <v>602</v>
      </c>
      <c r="D19" s="417" t="s">
        <v>603</v>
      </c>
      <c r="E19" s="417" t="s">
        <v>604</v>
      </c>
      <c r="F19" s="417" t="s">
        <v>605</v>
      </c>
      <c r="G19" s="417" t="s">
        <v>615</v>
      </c>
      <c r="H19" s="417" t="s">
        <v>616</v>
      </c>
      <c r="I19" s="417" t="s">
        <v>622</v>
      </c>
      <c r="J19" s="417" t="s">
        <v>623</v>
      </c>
      <c r="K19" s="417" t="s">
        <v>624</v>
      </c>
      <c r="L19" s="417" t="s">
        <v>625</v>
      </c>
      <c r="M19" s="417" t="s">
        <v>626</v>
      </c>
      <c r="N19" s="417" t="s">
        <v>627</v>
      </c>
      <c r="O19" s="417" t="s">
        <v>630</v>
      </c>
      <c r="P19" s="417" t="s">
        <v>631</v>
      </c>
      <c r="Q19" s="417" t="s">
        <v>628</v>
      </c>
      <c r="R19" s="417" t="s">
        <v>629</v>
      </c>
      <c r="S19" s="417" t="s">
        <v>632</v>
      </c>
      <c r="T19" s="417" t="s">
        <v>633</v>
      </c>
    </row>
    <row r="20" spans="1:20" x14ac:dyDescent="0.2">
      <c r="A20" s="418" t="s">
        <v>14</v>
      </c>
      <c r="B20" s="419">
        <f>'15 Ekonomická analýza'!C5</f>
        <v>0</v>
      </c>
      <c r="C20" s="420">
        <f>B20*1.1</f>
        <v>0</v>
      </c>
      <c r="D20" s="420">
        <f>B20*0.9</f>
        <v>0</v>
      </c>
      <c r="E20" s="419">
        <f>$B$20</f>
        <v>0</v>
      </c>
      <c r="F20" s="419">
        <f t="shared" ref="F20:T20" si="2">$B$20</f>
        <v>0</v>
      </c>
      <c r="G20" s="419">
        <f t="shared" si="2"/>
        <v>0</v>
      </c>
      <c r="H20" s="419">
        <f t="shared" si="2"/>
        <v>0</v>
      </c>
      <c r="I20" s="419">
        <f t="shared" si="2"/>
        <v>0</v>
      </c>
      <c r="J20" s="419">
        <f t="shared" si="2"/>
        <v>0</v>
      </c>
      <c r="K20" s="419">
        <f t="shared" si="2"/>
        <v>0</v>
      </c>
      <c r="L20" s="419">
        <f t="shared" si="2"/>
        <v>0</v>
      </c>
      <c r="M20" s="419">
        <f t="shared" si="2"/>
        <v>0</v>
      </c>
      <c r="N20" s="419">
        <f t="shared" si="2"/>
        <v>0</v>
      </c>
      <c r="O20" s="419">
        <f t="shared" si="2"/>
        <v>0</v>
      </c>
      <c r="P20" s="419">
        <f t="shared" si="2"/>
        <v>0</v>
      </c>
      <c r="Q20" s="419">
        <f t="shared" si="2"/>
        <v>0</v>
      </c>
      <c r="R20" s="419">
        <f t="shared" si="2"/>
        <v>0</v>
      </c>
      <c r="S20" s="419">
        <f t="shared" si="2"/>
        <v>0</v>
      </c>
      <c r="T20" s="421">
        <f t="shared" si="2"/>
        <v>0</v>
      </c>
    </row>
    <row r="21" spans="1:20" x14ac:dyDescent="0.2">
      <c r="A21" s="418" t="s">
        <v>12</v>
      </c>
      <c r="B21" s="419">
        <f>'15 Ekonomická analýza'!C6</f>
        <v>0</v>
      </c>
      <c r="C21" s="419">
        <f>$B$21</f>
        <v>0</v>
      </c>
      <c r="D21" s="419">
        <f>$B$21</f>
        <v>0</v>
      </c>
      <c r="E21" s="420">
        <f>B21*1.1</f>
        <v>0</v>
      </c>
      <c r="F21" s="420">
        <f>B21*0.9</f>
        <v>0</v>
      </c>
      <c r="G21" s="419">
        <f t="shared" ref="G21:T21" si="3">$B$21</f>
        <v>0</v>
      </c>
      <c r="H21" s="419">
        <f t="shared" si="3"/>
        <v>0</v>
      </c>
      <c r="I21" s="419">
        <f t="shared" si="3"/>
        <v>0</v>
      </c>
      <c r="J21" s="419">
        <f t="shared" si="3"/>
        <v>0</v>
      </c>
      <c r="K21" s="419">
        <f t="shared" si="3"/>
        <v>0</v>
      </c>
      <c r="L21" s="419">
        <f t="shared" si="3"/>
        <v>0</v>
      </c>
      <c r="M21" s="419">
        <f t="shared" si="3"/>
        <v>0</v>
      </c>
      <c r="N21" s="419">
        <f t="shared" si="3"/>
        <v>0</v>
      </c>
      <c r="O21" s="419">
        <f t="shared" si="3"/>
        <v>0</v>
      </c>
      <c r="P21" s="419">
        <f t="shared" si="3"/>
        <v>0</v>
      </c>
      <c r="Q21" s="419">
        <f t="shared" si="3"/>
        <v>0</v>
      </c>
      <c r="R21" s="419">
        <f t="shared" si="3"/>
        <v>0</v>
      </c>
      <c r="S21" s="419">
        <f t="shared" si="3"/>
        <v>0</v>
      </c>
      <c r="T21" s="421">
        <f t="shared" si="3"/>
        <v>0</v>
      </c>
    </row>
    <row r="22" spans="1:20" x14ac:dyDescent="0.2">
      <c r="A22" s="418" t="s">
        <v>435</v>
      </c>
      <c r="B22" s="419">
        <f>'15 Ekonomická analýza'!C7</f>
        <v>908970.93849747139</v>
      </c>
      <c r="C22" s="419">
        <f>$B$22</f>
        <v>908970.93849747139</v>
      </c>
      <c r="D22" s="419">
        <f t="shared" ref="D22:F22" si="4">$B$22</f>
        <v>908970.93849747139</v>
      </c>
      <c r="E22" s="419">
        <f t="shared" si="4"/>
        <v>908970.93849747139</v>
      </c>
      <c r="F22" s="419">
        <f t="shared" si="4"/>
        <v>908970.93849747139</v>
      </c>
      <c r="G22" s="420">
        <f>B22*1.1</f>
        <v>999868.0323472186</v>
      </c>
      <c r="H22" s="420">
        <f>B22*0.9</f>
        <v>818073.8446477243</v>
      </c>
      <c r="I22" s="419">
        <f t="shared" ref="I22:T22" si="5">$B$22</f>
        <v>908970.93849747139</v>
      </c>
      <c r="J22" s="419">
        <f t="shared" si="5"/>
        <v>908970.93849747139</v>
      </c>
      <c r="K22" s="419">
        <f t="shared" si="5"/>
        <v>908970.93849747139</v>
      </c>
      <c r="L22" s="419">
        <f t="shared" si="5"/>
        <v>908970.93849747139</v>
      </c>
      <c r="M22" s="419">
        <f t="shared" si="5"/>
        <v>908970.93849747139</v>
      </c>
      <c r="N22" s="419">
        <f t="shared" si="5"/>
        <v>908970.93849747139</v>
      </c>
      <c r="O22" s="419">
        <f t="shared" si="5"/>
        <v>908970.93849747139</v>
      </c>
      <c r="P22" s="419">
        <f t="shared" si="5"/>
        <v>908970.93849747139</v>
      </c>
      <c r="Q22" s="419">
        <f t="shared" si="5"/>
        <v>908970.93849747139</v>
      </c>
      <c r="R22" s="419">
        <f t="shared" si="5"/>
        <v>908970.93849747139</v>
      </c>
      <c r="S22" s="419">
        <f t="shared" si="5"/>
        <v>908970.93849747139</v>
      </c>
      <c r="T22" s="421">
        <f t="shared" si="5"/>
        <v>908970.93849747139</v>
      </c>
    </row>
    <row r="23" spans="1:20" x14ac:dyDescent="0.2">
      <c r="A23" s="418" t="s">
        <v>437</v>
      </c>
      <c r="B23" s="419">
        <f>'15 Ekonomická analýza'!C9</f>
        <v>148311.57939243063</v>
      </c>
      <c r="C23" s="419">
        <f>$B$23</f>
        <v>148311.57939243063</v>
      </c>
      <c r="D23" s="419">
        <f t="shared" ref="D23:H23" si="6">$B$23</f>
        <v>148311.57939243063</v>
      </c>
      <c r="E23" s="419">
        <f t="shared" si="6"/>
        <v>148311.57939243063</v>
      </c>
      <c r="F23" s="419">
        <f t="shared" si="6"/>
        <v>148311.57939243063</v>
      </c>
      <c r="G23" s="419">
        <f t="shared" si="6"/>
        <v>148311.57939243063</v>
      </c>
      <c r="H23" s="419">
        <f t="shared" si="6"/>
        <v>148311.57939243063</v>
      </c>
      <c r="I23" s="420">
        <f>B23*1.1</f>
        <v>163142.73733167371</v>
      </c>
      <c r="J23" s="420">
        <f>B23*0.9</f>
        <v>133480.42145318756</v>
      </c>
      <c r="K23" s="419">
        <f t="shared" ref="K23:T23" si="7">$B$23</f>
        <v>148311.57939243063</v>
      </c>
      <c r="L23" s="419">
        <f t="shared" si="7"/>
        <v>148311.57939243063</v>
      </c>
      <c r="M23" s="419">
        <f t="shared" si="7"/>
        <v>148311.57939243063</v>
      </c>
      <c r="N23" s="419">
        <f t="shared" si="7"/>
        <v>148311.57939243063</v>
      </c>
      <c r="O23" s="419">
        <f t="shared" si="7"/>
        <v>148311.57939243063</v>
      </c>
      <c r="P23" s="419">
        <f t="shared" si="7"/>
        <v>148311.57939243063</v>
      </c>
      <c r="Q23" s="419">
        <f t="shared" si="7"/>
        <v>148311.57939243063</v>
      </c>
      <c r="R23" s="419">
        <f t="shared" si="7"/>
        <v>148311.57939243063</v>
      </c>
      <c r="S23" s="419">
        <f t="shared" si="7"/>
        <v>148311.57939243063</v>
      </c>
      <c r="T23" s="421">
        <f t="shared" si="7"/>
        <v>148311.57939243063</v>
      </c>
    </row>
    <row r="24" spans="1:20" x14ac:dyDescent="0.2">
      <c r="A24" s="418" t="s">
        <v>438</v>
      </c>
      <c r="B24" s="419">
        <f>'15 Ekonomická analýza'!C10</f>
        <v>467896.08163734223</v>
      </c>
      <c r="C24" s="419">
        <f>$B$24</f>
        <v>467896.08163734223</v>
      </c>
      <c r="D24" s="419">
        <f t="shared" ref="D24:J24" si="8">$B$24</f>
        <v>467896.08163734223</v>
      </c>
      <c r="E24" s="419">
        <f t="shared" si="8"/>
        <v>467896.08163734223</v>
      </c>
      <c r="F24" s="419">
        <f t="shared" si="8"/>
        <v>467896.08163734223</v>
      </c>
      <c r="G24" s="419">
        <f t="shared" si="8"/>
        <v>467896.08163734223</v>
      </c>
      <c r="H24" s="419">
        <f t="shared" si="8"/>
        <v>467896.08163734223</v>
      </c>
      <c r="I24" s="419">
        <f t="shared" si="8"/>
        <v>467896.08163734223</v>
      </c>
      <c r="J24" s="419">
        <f t="shared" si="8"/>
        <v>467896.08163734223</v>
      </c>
      <c r="K24" s="420">
        <f>B24*1.1</f>
        <v>514685.68980107649</v>
      </c>
      <c r="L24" s="420">
        <f>B24*0.9</f>
        <v>421106.47347360803</v>
      </c>
      <c r="M24" s="419">
        <f t="shared" ref="M24:T24" si="9">$B$24</f>
        <v>467896.08163734223</v>
      </c>
      <c r="N24" s="419">
        <f t="shared" si="9"/>
        <v>467896.08163734223</v>
      </c>
      <c r="O24" s="419">
        <f t="shared" si="9"/>
        <v>467896.08163734223</v>
      </c>
      <c r="P24" s="419">
        <f t="shared" si="9"/>
        <v>467896.08163734223</v>
      </c>
      <c r="Q24" s="419">
        <f t="shared" si="9"/>
        <v>467896.08163734223</v>
      </c>
      <c r="R24" s="419">
        <f t="shared" si="9"/>
        <v>467896.08163734223</v>
      </c>
      <c r="S24" s="419">
        <f t="shared" si="9"/>
        <v>467896.08163734223</v>
      </c>
      <c r="T24" s="421">
        <f t="shared" si="9"/>
        <v>467896.08163734223</v>
      </c>
    </row>
    <row r="25" spans="1:20" x14ac:dyDescent="0.2">
      <c r="A25" s="418" t="s">
        <v>439</v>
      </c>
      <c r="B25" s="419">
        <f>'15 Ekonomická analýza'!C11</f>
        <v>238331.40607951203</v>
      </c>
      <c r="C25" s="419">
        <f>$B$25</f>
        <v>238331.40607951203</v>
      </c>
      <c r="D25" s="419">
        <f t="shared" ref="D25:L25" si="10">$B$25</f>
        <v>238331.40607951203</v>
      </c>
      <c r="E25" s="419">
        <f t="shared" si="10"/>
        <v>238331.40607951203</v>
      </c>
      <c r="F25" s="419">
        <f t="shared" si="10"/>
        <v>238331.40607951203</v>
      </c>
      <c r="G25" s="419">
        <f t="shared" si="10"/>
        <v>238331.40607951203</v>
      </c>
      <c r="H25" s="419">
        <f t="shared" si="10"/>
        <v>238331.40607951203</v>
      </c>
      <c r="I25" s="419">
        <f t="shared" si="10"/>
        <v>238331.40607951203</v>
      </c>
      <c r="J25" s="419">
        <f t="shared" si="10"/>
        <v>238331.40607951203</v>
      </c>
      <c r="K25" s="419">
        <f t="shared" si="10"/>
        <v>238331.40607951203</v>
      </c>
      <c r="L25" s="419">
        <f t="shared" si="10"/>
        <v>238331.40607951203</v>
      </c>
      <c r="M25" s="420">
        <f>B25*1.1</f>
        <v>262164.54668746324</v>
      </c>
      <c r="N25" s="420">
        <f>B25*0.9</f>
        <v>214498.26547156082</v>
      </c>
      <c r="O25" s="419">
        <f t="shared" ref="O25:R25" si="11">$B$25</f>
        <v>238331.40607951203</v>
      </c>
      <c r="P25" s="419">
        <f t="shared" si="11"/>
        <v>238331.40607951203</v>
      </c>
      <c r="Q25" s="419">
        <f t="shared" si="11"/>
        <v>238331.40607951203</v>
      </c>
      <c r="R25" s="419">
        <f t="shared" si="11"/>
        <v>238331.40607951203</v>
      </c>
      <c r="S25" s="419">
        <f t="shared" ref="S25:T25" si="12">$B$25</f>
        <v>238331.40607951203</v>
      </c>
      <c r="T25" s="421">
        <f t="shared" si="12"/>
        <v>238331.40607951203</v>
      </c>
    </row>
    <row r="26" spans="1:20" x14ac:dyDescent="0.2">
      <c r="A26" s="418" t="s">
        <v>440</v>
      </c>
      <c r="B26" s="419">
        <f>'15 Ekonomická analýza'!C12</f>
        <v>50001.404539908137</v>
      </c>
      <c r="C26" s="419">
        <f>$B$26</f>
        <v>50001.404539908137</v>
      </c>
      <c r="D26" s="419">
        <f t="shared" ref="D26:T26" si="13">$B$26</f>
        <v>50001.404539908137</v>
      </c>
      <c r="E26" s="419">
        <f t="shared" si="13"/>
        <v>50001.404539908137</v>
      </c>
      <c r="F26" s="419">
        <f t="shared" si="13"/>
        <v>50001.404539908137</v>
      </c>
      <c r="G26" s="419">
        <f t="shared" si="13"/>
        <v>50001.404539908137</v>
      </c>
      <c r="H26" s="419">
        <f t="shared" si="13"/>
        <v>50001.404539908137</v>
      </c>
      <c r="I26" s="419">
        <f t="shared" si="13"/>
        <v>50001.404539908137</v>
      </c>
      <c r="J26" s="419">
        <f t="shared" si="13"/>
        <v>50001.404539908137</v>
      </c>
      <c r="K26" s="419">
        <f t="shared" si="13"/>
        <v>50001.404539908137</v>
      </c>
      <c r="L26" s="419">
        <f t="shared" si="13"/>
        <v>50001.404539908137</v>
      </c>
      <c r="M26" s="419">
        <f t="shared" si="13"/>
        <v>50001.404539908137</v>
      </c>
      <c r="N26" s="419">
        <f t="shared" si="13"/>
        <v>50001.404539908137</v>
      </c>
      <c r="O26" s="420">
        <f>B26*1.1</f>
        <v>55001.544993898955</v>
      </c>
      <c r="P26" s="420">
        <f>B26*0.9</f>
        <v>45001.264085917326</v>
      </c>
      <c r="Q26" s="419">
        <f t="shared" si="13"/>
        <v>50001.404539908137</v>
      </c>
      <c r="R26" s="419">
        <f t="shared" si="13"/>
        <v>50001.404539908137</v>
      </c>
      <c r="S26" s="419">
        <f t="shared" si="13"/>
        <v>50001.404539908137</v>
      </c>
      <c r="T26" s="421">
        <f t="shared" si="13"/>
        <v>50001.404539908137</v>
      </c>
    </row>
    <row r="27" spans="1:20" x14ac:dyDescent="0.2">
      <c r="A27" s="418" t="s">
        <v>441</v>
      </c>
      <c r="B27" s="419">
        <f>'15 Ekonomická analýza'!C13</f>
        <v>237079.02323036848</v>
      </c>
      <c r="C27" s="419">
        <f>$B$27</f>
        <v>237079.02323036848</v>
      </c>
      <c r="D27" s="419">
        <f t="shared" ref="D27:T27" si="14">$B$27</f>
        <v>237079.02323036848</v>
      </c>
      <c r="E27" s="419">
        <f t="shared" si="14"/>
        <v>237079.02323036848</v>
      </c>
      <c r="F27" s="419">
        <f t="shared" si="14"/>
        <v>237079.02323036848</v>
      </c>
      <c r="G27" s="419">
        <f t="shared" si="14"/>
        <v>237079.02323036848</v>
      </c>
      <c r="H27" s="419">
        <f t="shared" si="14"/>
        <v>237079.02323036848</v>
      </c>
      <c r="I27" s="419">
        <f t="shared" si="14"/>
        <v>237079.02323036848</v>
      </c>
      <c r="J27" s="419">
        <f t="shared" si="14"/>
        <v>237079.02323036848</v>
      </c>
      <c r="K27" s="419">
        <f t="shared" si="14"/>
        <v>237079.02323036848</v>
      </c>
      <c r="L27" s="419">
        <f t="shared" si="14"/>
        <v>237079.02323036848</v>
      </c>
      <c r="M27" s="419">
        <f t="shared" si="14"/>
        <v>237079.02323036848</v>
      </c>
      <c r="N27" s="419">
        <f t="shared" si="14"/>
        <v>237079.02323036848</v>
      </c>
      <c r="O27" s="419">
        <f t="shared" si="14"/>
        <v>237079.02323036848</v>
      </c>
      <c r="P27" s="419">
        <f t="shared" si="14"/>
        <v>237079.02323036848</v>
      </c>
      <c r="Q27" s="420">
        <f>B27*1.1</f>
        <v>260786.92555340534</v>
      </c>
      <c r="R27" s="420">
        <f>B27*0.9</f>
        <v>213371.12090733164</v>
      </c>
      <c r="S27" s="419">
        <f t="shared" si="14"/>
        <v>237079.02323036848</v>
      </c>
      <c r="T27" s="421">
        <f t="shared" si="14"/>
        <v>237079.02323036848</v>
      </c>
    </row>
    <row r="28" spans="1:20" x14ac:dyDescent="0.2">
      <c r="A28" s="418" t="s">
        <v>442</v>
      </c>
      <c r="B28" s="419">
        <f>'15 Ekonomická analýza'!C14</f>
        <v>259.22564166632515</v>
      </c>
      <c r="C28" s="419">
        <f>$B$28</f>
        <v>259.22564166632515</v>
      </c>
      <c r="D28" s="419">
        <f t="shared" ref="D28:R28" si="15">$B$28</f>
        <v>259.22564166632515</v>
      </c>
      <c r="E28" s="419">
        <f t="shared" si="15"/>
        <v>259.22564166632515</v>
      </c>
      <c r="F28" s="419">
        <f t="shared" si="15"/>
        <v>259.22564166632515</v>
      </c>
      <c r="G28" s="419">
        <f t="shared" si="15"/>
        <v>259.22564166632515</v>
      </c>
      <c r="H28" s="419">
        <f t="shared" si="15"/>
        <v>259.22564166632515</v>
      </c>
      <c r="I28" s="419">
        <f t="shared" si="15"/>
        <v>259.22564166632515</v>
      </c>
      <c r="J28" s="419">
        <f t="shared" si="15"/>
        <v>259.22564166632515</v>
      </c>
      <c r="K28" s="419">
        <f t="shared" si="15"/>
        <v>259.22564166632515</v>
      </c>
      <c r="L28" s="419">
        <f t="shared" si="15"/>
        <v>259.22564166632515</v>
      </c>
      <c r="M28" s="419">
        <f t="shared" si="15"/>
        <v>259.22564166632515</v>
      </c>
      <c r="N28" s="419">
        <f t="shared" si="15"/>
        <v>259.22564166632515</v>
      </c>
      <c r="O28" s="419">
        <f t="shared" si="15"/>
        <v>259.22564166632515</v>
      </c>
      <c r="P28" s="419">
        <f t="shared" si="15"/>
        <v>259.22564166632515</v>
      </c>
      <c r="Q28" s="419">
        <f t="shared" si="15"/>
        <v>259.22564166632515</v>
      </c>
      <c r="R28" s="419">
        <f t="shared" si="15"/>
        <v>259.22564166632515</v>
      </c>
      <c r="S28" s="420">
        <f>B28*1.1</f>
        <v>285.14820583295767</v>
      </c>
      <c r="T28" s="422">
        <f>B28*0.9</f>
        <v>233.30307749969265</v>
      </c>
    </row>
    <row r="29" spans="1:20" ht="13.5" thickBot="1" x14ac:dyDescent="0.25">
      <c r="A29" s="423" t="s">
        <v>16</v>
      </c>
      <c r="B29" s="428">
        <f>'15 Ekonomická analýza'!C15</f>
        <v>0</v>
      </c>
      <c r="C29" s="424">
        <f>$B$29</f>
        <v>0</v>
      </c>
      <c r="D29" s="424">
        <f t="shared" ref="D29:T29" si="16">$B$29</f>
        <v>0</v>
      </c>
      <c r="E29" s="424">
        <f t="shared" si="16"/>
        <v>0</v>
      </c>
      <c r="F29" s="424">
        <f t="shared" si="16"/>
        <v>0</v>
      </c>
      <c r="G29" s="424">
        <f t="shared" si="16"/>
        <v>0</v>
      </c>
      <c r="H29" s="424">
        <f t="shared" si="16"/>
        <v>0</v>
      </c>
      <c r="I29" s="424">
        <f t="shared" si="16"/>
        <v>0</v>
      </c>
      <c r="J29" s="424">
        <f t="shared" si="16"/>
        <v>0</v>
      </c>
      <c r="K29" s="424">
        <f t="shared" si="16"/>
        <v>0</v>
      </c>
      <c r="L29" s="424">
        <f t="shared" si="16"/>
        <v>0</v>
      </c>
      <c r="M29" s="424">
        <f t="shared" si="16"/>
        <v>0</v>
      </c>
      <c r="N29" s="424">
        <f t="shared" si="16"/>
        <v>0</v>
      </c>
      <c r="O29" s="424">
        <f t="shared" si="16"/>
        <v>0</v>
      </c>
      <c r="P29" s="424">
        <f t="shared" si="16"/>
        <v>0</v>
      </c>
      <c r="Q29" s="424">
        <f t="shared" si="16"/>
        <v>0</v>
      </c>
      <c r="R29" s="424">
        <f t="shared" si="16"/>
        <v>0</v>
      </c>
      <c r="S29" s="424">
        <f t="shared" si="16"/>
        <v>0</v>
      </c>
      <c r="T29" s="428">
        <f t="shared" si="16"/>
        <v>0</v>
      </c>
    </row>
    <row r="30" spans="1:20" ht="13.5" thickTop="1" x14ac:dyDescent="0.2">
      <c r="A30" s="425" t="s">
        <v>56</v>
      </c>
      <c r="B30" s="426">
        <f>'15 Ekonomická analýza'!C16</f>
        <v>2050849.6590186991</v>
      </c>
      <c r="C30" s="411">
        <f>-C20-C21+C22+C23+C24+C25+C26+C27+C28+C29</f>
        <v>2050849.6590186991</v>
      </c>
      <c r="D30" s="411">
        <f t="shared" ref="D30:T30" si="17">-D20-D21+D22+D23+D24+D25+D26+D27+D28+D29</f>
        <v>2050849.6590186991</v>
      </c>
      <c r="E30" s="411">
        <f t="shared" si="17"/>
        <v>2050849.6590186991</v>
      </c>
      <c r="F30" s="411">
        <f t="shared" si="17"/>
        <v>2050849.6590186991</v>
      </c>
      <c r="G30" s="411">
        <f t="shared" si="17"/>
        <v>2141746.7528684465</v>
      </c>
      <c r="H30" s="411">
        <f t="shared" si="17"/>
        <v>1959952.5651689519</v>
      </c>
      <c r="I30" s="411">
        <f t="shared" si="17"/>
        <v>2065680.8169579422</v>
      </c>
      <c r="J30" s="411">
        <f t="shared" si="17"/>
        <v>2036018.5010794562</v>
      </c>
      <c r="K30" s="411">
        <f t="shared" si="17"/>
        <v>2097639.2671824335</v>
      </c>
      <c r="L30" s="411">
        <f t="shared" si="17"/>
        <v>2004060.0508549649</v>
      </c>
      <c r="M30" s="411">
        <f t="shared" si="17"/>
        <v>2074682.7996266503</v>
      </c>
      <c r="N30" s="411">
        <f t="shared" si="17"/>
        <v>2027016.5184107479</v>
      </c>
      <c r="O30" s="411">
        <f t="shared" si="17"/>
        <v>2055849.7994726901</v>
      </c>
      <c r="P30" s="411">
        <f t="shared" si="17"/>
        <v>2045849.5185647083</v>
      </c>
      <c r="Q30" s="411">
        <f t="shared" si="17"/>
        <v>2074557.561341736</v>
      </c>
      <c r="R30" s="411">
        <f t="shared" si="17"/>
        <v>2027141.7566956622</v>
      </c>
      <c r="S30" s="411">
        <f t="shared" si="17"/>
        <v>2050875.5815828659</v>
      </c>
      <c r="T30" s="411">
        <f t="shared" si="17"/>
        <v>2050823.7364545325</v>
      </c>
    </row>
    <row r="31" spans="1:20" x14ac:dyDescent="0.2">
      <c r="C31" s="413">
        <f>C30/B30-1</f>
        <v>0</v>
      </c>
      <c r="D31" s="413">
        <f>D30/B30-1</f>
        <v>0</v>
      </c>
      <c r="E31" s="413">
        <f>E30/B30-1</f>
        <v>0</v>
      </c>
      <c r="F31" s="413">
        <f>F30/B30-1</f>
        <v>0</v>
      </c>
      <c r="G31" s="413">
        <f>G30/B30-1</f>
        <v>4.4321675872253108E-2</v>
      </c>
      <c r="H31" s="413">
        <f>H30/B30-1</f>
        <v>-4.4321675872252886E-2</v>
      </c>
      <c r="I31" s="413">
        <f>I30/B30-1</f>
        <v>7.2317138772324263E-3</v>
      </c>
      <c r="J31" s="413">
        <f>J30/B30-1</f>
        <v>-7.2317138772324263E-3</v>
      </c>
      <c r="K31" s="413">
        <f>K30/B30-1</f>
        <v>2.2814743127549608E-2</v>
      </c>
      <c r="L31" s="413">
        <f>L30/B30-1</f>
        <v>-2.2814743127549497E-2</v>
      </c>
      <c r="M31" s="413">
        <f>M30/B30-1</f>
        <v>1.1621105673516263E-2</v>
      </c>
      <c r="N31" s="413">
        <f>N30/B30-1</f>
        <v>-1.1621105673516263E-2</v>
      </c>
      <c r="O31" s="413">
        <f>O30/B30-1</f>
        <v>2.4380823977041555E-3</v>
      </c>
      <c r="P31" s="413">
        <f>P30/B30-1</f>
        <v>-2.4380823977040444E-3</v>
      </c>
      <c r="Q31" s="413">
        <f>Q30/B30-1</f>
        <v>1.1560039137330502E-2</v>
      </c>
      <c r="R31" s="413">
        <f>R30/B30-1</f>
        <v>-1.1560039137330391E-2</v>
      </c>
      <c r="S31" s="413">
        <f>S30/B30-1</f>
        <v>1.2639914414469544E-5</v>
      </c>
      <c r="T31" s="413">
        <f>T30/B30-1</f>
        <v>-1.26399144142475E-5</v>
      </c>
    </row>
    <row r="32" spans="1:20" x14ac:dyDescent="0.2">
      <c r="B32" s="427"/>
    </row>
    <row r="33" spans="1:20" x14ac:dyDescent="0.2">
      <c r="B33" s="427"/>
    </row>
    <row r="35" spans="1:20" x14ac:dyDescent="0.2">
      <c r="A35" s="399" t="s">
        <v>617</v>
      </c>
      <c r="L35" s="416" t="s">
        <v>609</v>
      </c>
      <c r="M35" s="416" t="s">
        <v>610</v>
      </c>
      <c r="N35" s="416" t="s">
        <v>618</v>
      </c>
      <c r="O35" s="416" t="s">
        <v>634</v>
      </c>
      <c r="P35" s="416" t="s">
        <v>637</v>
      </c>
      <c r="Q35" s="416" t="s">
        <v>638</v>
      </c>
      <c r="R35" s="416" t="s">
        <v>639</v>
      </c>
      <c r="S35" s="416" t="s">
        <v>640</v>
      </c>
      <c r="T35" s="416" t="s">
        <v>641</v>
      </c>
    </row>
    <row r="36" spans="1:20" x14ac:dyDescent="0.2">
      <c r="A36" s="402" t="s">
        <v>14</v>
      </c>
      <c r="B36" s="405">
        <f>B20+$B$30</f>
        <v>2050849.6590186991</v>
      </c>
      <c r="C36" s="412" t="e">
        <f t="shared" ref="C36:C41" si="18">B36/B20-1</f>
        <v>#DIV/0!</v>
      </c>
      <c r="D36" s="400" t="s">
        <v>636</v>
      </c>
      <c r="L36" s="404">
        <f>B36</f>
        <v>2050849.6590186991</v>
      </c>
      <c r="M36" s="405">
        <f>$B$20</f>
        <v>0</v>
      </c>
      <c r="N36" s="405">
        <f t="shared" ref="N36:T36" si="19">$B$20</f>
        <v>0</v>
      </c>
      <c r="O36" s="405">
        <f t="shared" si="19"/>
        <v>0</v>
      </c>
      <c r="P36" s="405">
        <f t="shared" si="19"/>
        <v>0</v>
      </c>
      <c r="Q36" s="405">
        <f t="shared" si="19"/>
        <v>0</v>
      </c>
      <c r="R36" s="405">
        <f t="shared" si="19"/>
        <v>0</v>
      </c>
      <c r="S36" s="405">
        <f t="shared" si="19"/>
        <v>0</v>
      </c>
      <c r="T36" s="405">
        <f t="shared" si="19"/>
        <v>0</v>
      </c>
    </row>
    <row r="37" spans="1:20" x14ac:dyDescent="0.2">
      <c r="A37" s="402" t="s">
        <v>12</v>
      </c>
      <c r="B37" s="405">
        <f>B21+$B$30</f>
        <v>2050849.6590186991</v>
      </c>
      <c r="C37" s="412" t="e">
        <f t="shared" si="18"/>
        <v>#DIV/0!</v>
      </c>
      <c r="D37" s="400" t="s">
        <v>635</v>
      </c>
      <c r="L37" s="405">
        <f>$B$21</f>
        <v>0</v>
      </c>
      <c r="M37" s="404">
        <f>B37</f>
        <v>2050849.6590186991</v>
      </c>
      <c r="N37" s="405">
        <f t="shared" ref="N37:T37" si="20">$B$21</f>
        <v>0</v>
      </c>
      <c r="O37" s="405">
        <f t="shared" si="20"/>
        <v>0</v>
      </c>
      <c r="P37" s="405">
        <f t="shared" si="20"/>
        <v>0</v>
      </c>
      <c r="Q37" s="405">
        <f t="shared" si="20"/>
        <v>0</v>
      </c>
      <c r="R37" s="405">
        <f t="shared" si="20"/>
        <v>0</v>
      </c>
      <c r="S37" s="405">
        <f t="shared" si="20"/>
        <v>0</v>
      </c>
      <c r="T37" s="405">
        <f t="shared" si="20"/>
        <v>0</v>
      </c>
    </row>
    <row r="38" spans="1:20" x14ac:dyDescent="0.2">
      <c r="A38" s="402" t="s">
        <v>435</v>
      </c>
      <c r="B38" s="405">
        <f>B22-$B$30</f>
        <v>-1141878.7205212277</v>
      </c>
      <c r="C38" s="412">
        <f t="shared" si="18"/>
        <v>-2.2562323746111761</v>
      </c>
      <c r="D38" s="400" t="s">
        <v>619</v>
      </c>
      <c r="L38" s="405">
        <f>$B$22</f>
        <v>908970.93849747139</v>
      </c>
      <c r="M38" s="405">
        <f>$B$22</f>
        <v>908970.93849747139</v>
      </c>
      <c r="N38" s="404">
        <f>B38</f>
        <v>-1141878.7205212277</v>
      </c>
      <c r="O38" s="405">
        <f t="shared" ref="O38:T38" si="21">$B$22</f>
        <v>908970.93849747139</v>
      </c>
      <c r="P38" s="405">
        <f t="shared" si="21"/>
        <v>908970.93849747139</v>
      </c>
      <c r="Q38" s="405">
        <f t="shared" si="21"/>
        <v>908970.93849747139</v>
      </c>
      <c r="R38" s="405">
        <f t="shared" si="21"/>
        <v>908970.93849747139</v>
      </c>
      <c r="S38" s="405">
        <f t="shared" si="21"/>
        <v>908970.93849747139</v>
      </c>
      <c r="T38" s="405">
        <f t="shared" si="21"/>
        <v>908970.93849747139</v>
      </c>
    </row>
    <row r="39" spans="1:20" x14ac:dyDescent="0.2">
      <c r="A39" s="402" t="s">
        <v>437</v>
      </c>
      <c r="B39" s="405">
        <f>B23-$B$30</f>
        <v>-1902538.0796262685</v>
      </c>
      <c r="C39" s="412">
        <f t="shared" si="18"/>
        <v>-13.827980710745287</v>
      </c>
      <c r="D39" s="400" t="s">
        <v>620</v>
      </c>
      <c r="L39" s="405">
        <f>$B$23</f>
        <v>148311.57939243063</v>
      </c>
      <c r="M39" s="405">
        <f t="shared" ref="M39:T39" si="22">$B$23</f>
        <v>148311.57939243063</v>
      </c>
      <c r="N39" s="405">
        <f t="shared" si="22"/>
        <v>148311.57939243063</v>
      </c>
      <c r="O39" s="404">
        <f>B39</f>
        <v>-1902538.0796262685</v>
      </c>
      <c r="P39" s="405">
        <f t="shared" si="22"/>
        <v>148311.57939243063</v>
      </c>
      <c r="Q39" s="405">
        <f t="shared" si="22"/>
        <v>148311.57939243063</v>
      </c>
      <c r="R39" s="405">
        <f t="shared" si="22"/>
        <v>148311.57939243063</v>
      </c>
      <c r="S39" s="405">
        <f t="shared" si="22"/>
        <v>148311.57939243063</v>
      </c>
      <c r="T39" s="405">
        <f t="shared" si="22"/>
        <v>148311.57939243063</v>
      </c>
    </row>
    <row r="40" spans="1:20" x14ac:dyDescent="0.2">
      <c r="A40" s="402" t="s">
        <v>438</v>
      </c>
      <c r="B40" s="405">
        <f>B24-$B$30</f>
        <v>-1582953.5773813569</v>
      </c>
      <c r="C40" s="412">
        <f t="shared" si="18"/>
        <v>-4.3831306555122538</v>
      </c>
      <c r="D40" s="400" t="s">
        <v>620</v>
      </c>
      <c r="L40" s="405">
        <f>$B$24</f>
        <v>467896.08163734223</v>
      </c>
      <c r="M40" s="405">
        <f t="shared" ref="M40:T40" si="23">$B$24</f>
        <v>467896.08163734223</v>
      </c>
      <c r="N40" s="405">
        <f t="shared" si="23"/>
        <v>467896.08163734223</v>
      </c>
      <c r="O40" s="405">
        <f t="shared" si="23"/>
        <v>467896.08163734223</v>
      </c>
      <c r="P40" s="404">
        <f>B40</f>
        <v>-1582953.5773813569</v>
      </c>
      <c r="Q40" s="405">
        <f t="shared" si="23"/>
        <v>467896.08163734223</v>
      </c>
      <c r="R40" s="405">
        <f t="shared" si="23"/>
        <v>467896.08163734223</v>
      </c>
      <c r="S40" s="405">
        <f t="shared" si="23"/>
        <v>467896.08163734223</v>
      </c>
      <c r="T40" s="405">
        <f t="shared" si="23"/>
        <v>467896.08163734223</v>
      </c>
    </row>
    <row r="41" spans="1:20" x14ac:dyDescent="0.2">
      <c r="A41" s="402" t="s">
        <v>439</v>
      </c>
      <c r="B41" s="405">
        <f>B25-$B$30</f>
        <v>-1812518.252939187</v>
      </c>
      <c r="C41" s="412">
        <f t="shared" si="18"/>
        <v>-8.6050331878396893</v>
      </c>
      <c r="D41" s="400" t="s">
        <v>620</v>
      </c>
      <c r="L41" s="405">
        <f>$B$25</f>
        <v>238331.40607951203</v>
      </c>
      <c r="M41" s="405">
        <f t="shared" ref="M41:T41" si="24">$B$25</f>
        <v>238331.40607951203</v>
      </c>
      <c r="N41" s="405">
        <f t="shared" si="24"/>
        <v>238331.40607951203</v>
      </c>
      <c r="O41" s="405">
        <f t="shared" si="24"/>
        <v>238331.40607951203</v>
      </c>
      <c r="P41" s="405">
        <f t="shared" si="24"/>
        <v>238331.40607951203</v>
      </c>
      <c r="Q41" s="404">
        <f>B41</f>
        <v>-1812518.252939187</v>
      </c>
      <c r="R41" s="405">
        <f t="shared" si="24"/>
        <v>238331.40607951203</v>
      </c>
      <c r="S41" s="405">
        <f t="shared" si="24"/>
        <v>238331.40607951203</v>
      </c>
      <c r="T41" s="405">
        <f t="shared" si="24"/>
        <v>238331.40607951203</v>
      </c>
    </row>
    <row r="42" spans="1:20" x14ac:dyDescent="0.2">
      <c r="A42" s="402" t="s">
        <v>440</v>
      </c>
      <c r="B42" s="405">
        <f t="shared" ref="B42:B43" si="25">B26-$B$30</f>
        <v>-2000848.254478791</v>
      </c>
      <c r="C42" s="412">
        <f t="shared" ref="C42:C43" si="26">B42/B26-1</f>
        <v>-41.015841012662619</v>
      </c>
      <c r="D42" s="400" t="s">
        <v>620</v>
      </c>
      <c r="L42" s="405">
        <f>$B$26</f>
        <v>50001.404539908137</v>
      </c>
      <c r="M42" s="405">
        <f t="shared" ref="M42:S42" si="27">$B$26</f>
        <v>50001.404539908137</v>
      </c>
      <c r="N42" s="405">
        <f t="shared" si="27"/>
        <v>50001.404539908137</v>
      </c>
      <c r="O42" s="405">
        <f t="shared" si="27"/>
        <v>50001.404539908137</v>
      </c>
      <c r="P42" s="405">
        <f t="shared" si="27"/>
        <v>50001.404539908137</v>
      </c>
      <c r="Q42" s="405">
        <f t="shared" si="27"/>
        <v>50001.404539908137</v>
      </c>
      <c r="R42" s="404">
        <f>B42</f>
        <v>-2000848.254478791</v>
      </c>
      <c r="S42" s="405">
        <f t="shared" si="27"/>
        <v>50001.404539908137</v>
      </c>
      <c r="T42" s="405">
        <f>$B$26</f>
        <v>50001.404539908137</v>
      </c>
    </row>
    <row r="43" spans="1:20" x14ac:dyDescent="0.2">
      <c r="A43" s="402" t="s">
        <v>441</v>
      </c>
      <c r="B43" s="405">
        <f t="shared" si="25"/>
        <v>-1813770.6357883306</v>
      </c>
      <c r="C43" s="412">
        <f t="shared" si="26"/>
        <v>-8.6504897441976496</v>
      </c>
      <c r="D43" s="400" t="s">
        <v>620</v>
      </c>
      <c r="L43" s="405">
        <f>$B$27</f>
        <v>237079.02323036848</v>
      </c>
      <c r="M43" s="405">
        <f t="shared" ref="M43:T43" si="28">$B$27</f>
        <v>237079.02323036848</v>
      </c>
      <c r="N43" s="405">
        <f t="shared" si="28"/>
        <v>237079.02323036848</v>
      </c>
      <c r="O43" s="405">
        <f t="shared" si="28"/>
        <v>237079.02323036848</v>
      </c>
      <c r="P43" s="405">
        <f t="shared" si="28"/>
        <v>237079.02323036848</v>
      </c>
      <c r="Q43" s="405">
        <f t="shared" si="28"/>
        <v>237079.02323036848</v>
      </c>
      <c r="R43" s="405">
        <f t="shared" si="28"/>
        <v>237079.02323036848</v>
      </c>
      <c r="S43" s="404">
        <f>B43</f>
        <v>-1813770.6357883306</v>
      </c>
      <c r="T43" s="405">
        <f t="shared" si="28"/>
        <v>237079.02323036848</v>
      </c>
    </row>
    <row r="44" spans="1:20" x14ac:dyDescent="0.2">
      <c r="A44" s="402" t="s">
        <v>442</v>
      </c>
      <c r="B44" s="405">
        <f>B28-$B$30</f>
        <v>-2050590.4333770329</v>
      </c>
      <c r="C44" s="412">
        <f t="shared" ref="C44" si="29">B44/B28-1</f>
        <v>-7911.4459736145618</v>
      </c>
      <c r="D44" s="400" t="s">
        <v>620</v>
      </c>
      <c r="L44" s="405">
        <f>$B$28</f>
        <v>259.22564166632515</v>
      </c>
      <c r="M44" s="405">
        <f t="shared" ref="M44:S44" si="30">$B$28</f>
        <v>259.22564166632515</v>
      </c>
      <c r="N44" s="405">
        <f t="shared" si="30"/>
        <v>259.22564166632515</v>
      </c>
      <c r="O44" s="405">
        <f t="shared" si="30"/>
        <v>259.22564166632515</v>
      </c>
      <c r="P44" s="405">
        <f t="shared" si="30"/>
        <v>259.22564166632515</v>
      </c>
      <c r="Q44" s="405">
        <f t="shared" si="30"/>
        <v>259.22564166632515</v>
      </c>
      <c r="R44" s="405">
        <f t="shared" si="30"/>
        <v>259.22564166632515</v>
      </c>
      <c r="S44" s="405">
        <f t="shared" si="30"/>
        <v>259.22564166632515</v>
      </c>
      <c r="T44" s="404">
        <f>B44</f>
        <v>-2050590.4333770329</v>
      </c>
    </row>
    <row r="45" spans="1:20" ht="13.5" thickBot="1" x14ac:dyDescent="0.25">
      <c r="A45" s="400" t="s">
        <v>642</v>
      </c>
      <c r="L45" s="408">
        <f>$B$29</f>
        <v>0</v>
      </c>
      <c r="M45" s="408">
        <f t="shared" ref="M45:T45" si="31">$B$29</f>
        <v>0</v>
      </c>
      <c r="N45" s="408">
        <f t="shared" si="31"/>
        <v>0</v>
      </c>
      <c r="O45" s="408">
        <f t="shared" si="31"/>
        <v>0</v>
      </c>
      <c r="P45" s="408">
        <f t="shared" si="31"/>
        <v>0</v>
      </c>
      <c r="Q45" s="408">
        <f t="shared" si="31"/>
        <v>0</v>
      </c>
      <c r="R45" s="408">
        <f t="shared" si="31"/>
        <v>0</v>
      </c>
      <c r="S45" s="408">
        <f t="shared" si="31"/>
        <v>0</v>
      </c>
      <c r="T45" s="408">
        <f t="shared" si="31"/>
        <v>0</v>
      </c>
    </row>
    <row r="46" spans="1:20" ht="13.5" thickTop="1" x14ac:dyDescent="0.2">
      <c r="L46" s="411">
        <f>-L36-L37+L38+L39+L40+L41+L42+L43+L44+L45</f>
        <v>1.1209522199351341E-10</v>
      </c>
      <c r="M46" s="411">
        <f t="shared" ref="M46:T46" si="32">-M36-M37+M38+M39+M40+M41+M42+M43+M44+M45</f>
        <v>1.1209522199351341E-10</v>
      </c>
      <c r="N46" s="411">
        <f t="shared" si="32"/>
        <v>1.1209522199351341E-10</v>
      </c>
      <c r="O46" s="411">
        <f t="shared" si="32"/>
        <v>1.1209522199351341E-10</v>
      </c>
      <c r="P46" s="411">
        <f t="shared" si="32"/>
        <v>1.1209522199351341E-10</v>
      </c>
      <c r="Q46" s="411">
        <f t="shared" si="32"/>
        <v>1.7030288290698081E-10</v>
      </c>
      <c r="R46" s="411">
        <f t="shared" si="32"/>
        <v>8.2991391536779702E-11</v>
      </c>
      <c r="S46" s="411">
        <f t="shared" si="32"/>
        <v>1.1209522199351341E-10</v>
      </c>
      <c r="T46" s="411">
        <f t="shared" si="32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zoomScale="70" zoomScaleNormal="70" workbookViewId="0">
      <selection activeCell="M24" sqref="M24"/>
    </sheetView>
  </sheetViews>
  <sheetFormatPr defaultColWidth="9.140625" defaultRowHeight="11.25" x14ac:dyDescent="0.2"/>
  <cols>
    <col min="1" max="2" width="5.7109375" style="253" customWidth="1"/>
    <col min="3" max="3" width="29.425781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59" t="s">
        <v>484</v>
      </c>
      <c r="B1" s="460"/>
      <c r="C1" s="460"/>
      <c r="D1" s="460"/>
      <c r="E1" s="466" t="s">
        <v>465</v>
      </c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9"/>
      <c r="T1" s="463" t="s">
        <v>466</v>
      </c>
      <c r="U1" s="470"/>
      <c r="V1" s="470"/>
      <c r="W1" s="466" t="s">
        <v>473</v>
      </c>
      <c r="X1" s="471"/>
      <c r="Y1" s="471"/>
      <c r="Z1" s="471"/>
      <c r="AA1" s="471"/>
      <c r="AB1" s="471"/>
      <c r="AC1" s="463" t="s">
        <v>478</v>
      </c>
      <c r="AD1" s="464"/>
      <c r="AE1" s="464"/>
      <c r="AF1" s="464"/>
      <c r="AG1" s="466" t="s">
        <v>483</v>
      </c>
      <c r="AH1" s="467"/>
      <c r="AI1" s="467"/>
      <c r="AJ1" s="467"/>
    </row>
    <row r="2" spans="1:37" s="256" customFormat="1" x14ac:dyDescent="0.2">
      <c r="A2" s="279" t="s">
        <v>500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305" t="s">
        <v>448</v>
      </c>
      <c r="F4" s="461" t="s">
        <v>450</v>
      </c>
      <c r="G4" s="461"/>
      <c r="H4" s="462"/>
      <c r="I4" s="462"/>
      <c r="J4" s="462"/>
      <c r="K4" s="462"/>
      <c r="L4" s="305" t="s">
        <v>448</v>
      </c>
      <c r="M4" s="461" t="s">
        <v>450</v>
      </c>
      <c r="N4" s="462"/>
      <c r="O4" s="462"/>
      <c r="P4" s="305" t="s">
        <v>448</v>
      </c>
      <c r="Q4" s="462" t="s">
        <v>450</v>
      </c>
      <c r="R4" s="462"/>
      <c r="S4" s="259" t="s">
        <v>450</v>
      </c>
      <c r="T4" s="462" t="s">
        <v>450</v>
      </c>
      <c r="U4" s="462"/>
      <c r="V4" s="462"/>
      <c r="W4" s="461" t="s">
        <v>450</v>
      </c>
      <c r="X4" s="462"/>
      <c r="Y4" s="462"/>
      <c r="Z4" s="462"/>
      <c r="AA4" s="462"/>
      <c r="AB4" s="462"/>
      <c r="AC4" s="472" t="s">
        <v>475</v>
      </c>
      <c r="AD4" s="473"/>
      <c r="AE4" s="473"/>
      <c r="AG4" s="461" t="s">
        <v>450</v>
      </c>
      <c r="AH4" s="465"/>
      <c r="AI4" s="465"/>
      <c r="AJ4" s="465"/>
    </row>
    <row r="5" spans="1:37" s="252" customFormat="1" x14ac:dyDescent="0.2">
      <c r="A5" s="255">
        <v>1</v>
      </c>
      <c r="B5" s="254"/>
      <c r="C5" s="254"/>
      <c r="D5" s="262">
        <v>2.4</v>
      </c>
      <c r="E5" s="316">
        <v>0</v>
      </c>
      <c r="F5" s="258">
        <v>0</v>
      </c>
      <c r="G5" s="258">
        <v>0</v>
      </c>
      <c r="H5" s="258">
        <v>0</v>
      </c>
      <c r="I5" s="258">
        <v>0</v>
      </c>
      <c r="J5" s="258">
        <v>0</v>
      </c>
      <c r="K5" s="258">
        <v>0</v>
      </c>
      <c r="L5" s="316">
        <v>0</v>
      </c>
      <c r="M5" s="258">
        <v>0</v>
      </c>
      <c r="N5" s="258">
        <v>0</v>
      </c>
      <c r="O5" s="258">
        <v>0</v>
      </c>
      <c r="P5" s="306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/>
      <c r="C6" s="254"/>
      <c r="D6" s="262">
        <v>4.4000000000000004</v>
      </c>
      <c r="E6" s="316">
        <v>0</v>
      </c>
      <c r="F6" s="258">
        <v>0</v>
      </c>
      <c r="G6" s="258">
        <v>0</v>
      </c>
      <c r="H6" s="258">
        <v>0</v>
      </c>
      <c r="I6" s="258">
        <v>0</v>
      </c>
      <c r="J6" s="258">
        <v>0</v>
      </c>
      <c r="K6" s="258">
        <v>0</v>
      </c>
      <c r="L6" s="316">
        <v>0</v>
      </c>
      <c r="M6" s="258">
        <v>0</v>
      </c>
      <c r="N6" s="258">
        <v>0</v>
      </c>
      <c r="O6" s="258">
        <v>0</v>
      </c>
      <c r="P6" s="306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/>
      <c r="C7" s="254"/>
      <c r="D7" s="270">
        <v>3.5</v>
      </c>
      <c r="E7" s="317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317">
        <v>0</v>
      </c>
      <c r="M7" s="271">
        <v>0</v>
      </c>
      <c r="N7" s="271">
        <v>0</v>
      </c>
      <c r="O7" s="271">
        <v>0</v>
      </c>
      <c r="P7" s="307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2">
        <v>0</v>
      </c>
      <c r="X7" s="272">
        <v>0</v>
      </c>
      <c r="Y7" s="272">
        <v>0</v>
      </c>
      <c r="Z7" s="272">
        <v>0</v>
      </c>
      <c r="AA7" s="272">
        <v>0</v>
      </c>
      <c r="AB7" s="27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72">
        <v>0</v>
      </c>
      <c r="AH7" s="272">
        <v>0</v>
      </c>
      <c r="AI7" s="272">
        <v>0</v>
      </c>
      <c r="AJ7" s="272">
        <v>0</v>
      </c>
    </row>
    <row r="8" spans="1:37" s="252" customFormat="1" x14ac:dyDescent="0.2">
      <c r="A8" s="268" t="s">
        <v>539</v>
      </c>
      <c r="B8" s="254"/>
      <c r="C8" s="254"/>
      <c r="D8" s="270">
        <v>3.8</v>
      </c>
      <c r="E8" s="317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317">
        <v>0</v>
      </c>
      <c r="M8" s="271">
        <v>0</v>
      </c>
      <c r="N8" s="271">
        <v>0</v>
      </c>
      <c r="O8" s="271">
        <v>0</v>
      </c>
      <c r="P8" s="307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2">
        <v>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72">
        <v>0</v>
      </c>
      <c r="AH8" s="272">
        <v>0</v>
      </c>
      <c r="AI8" s="272">
        <v>0</v>
      </c>
      <c r="AJ8" s="272">
        <v>0</v>
      </c>
    </row>
    <row r="9" spans="1:37" s="252" customFormat="1" x14ac:dyDescent="0.2">
      <c r="A9" s="268"/>
      <c r="B9" s="269"/>
      <c r="C9" s="269"/>
      <c r="D9" s="270">
        <v>0</v>
      </c>
      <c r="E9" s="317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317">
        <v>0</v>
      </c>
      <c r="M9" s="271">
        <v>0</v>
      </c>
      <c r="N9" s="271">
        <v>0</v>
      </c>
      <c r="O9" s="271">
        <v>0</v>
      </c>
      <c r="P9" s="307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2">
        <v>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0">
        <f>IF(AF9="1+1obch",Parametre!$C$154,IF(AF9="3-pruh",Parametre!$C$155,IF(AF9="2+2neroz",Parametre!$C$156,IF(AF9="2+2rozd",Parametre!$C$157,IF(AF9="1+1D/RC",Parametre!$C$158,IF(AF9="RC",Parametre!$C$159,IF(AF9="D",Parametre!$C$160,0)))))))</f>
        <v>0</v>
      </c>
      <c r="AD9" s="270">
        <f>IF(AF9="1+1obch",Parametre!$D$154,IF(AF9="3-pruh",Parametre!$D$155,IF(AF9="2+2neroz",Parametre!$D$156,IF(AF9="2+2rozd",Parametre!$D$157,IF(AF9="1+1D/RC",Parametre!$D$158,IF(AF9="RC",Parametre!$D$159,IF(AF9="D",Parametre!$D$160,0)))))))</f>
        <v>0</v>
      </c>
      <c r="AE9" s="270">
        <f>IF(AF9="1+1obch",Parametre!$E$154,IF(AF9="3-pruh",Parametre!$E$155,IF(AF9="2+2neroz",Parametre!$E$156,IF(AF9="2+2rozd",Parametre!$E$157,IF(AF9="1+1D/RC",Parametre!$E$158,IF(AF9="RC",Parametre!$E$159,IF(AF9="D",Parametre!$E$160,0)))))))</f>
        <v>0</v>
      </c>
      <c r="AF9" s="272"/>
      <c r="AG9" s="272">
        <v>0</v>
      </c>
      <c r="AH9" s="272">
        <v>0</v>
      </c>
      <c r="AI9" s="272">
        <v>0</v>
      </c>
      <c r="AJ9" s="272">
        <v>0</v>
      </c>
    </row>
    <row r="10" spans="1:37" s="252" customFormat="1" x14ac:dyDescent="0.2">
      <c r="A10" s="268"/>
      <c r="B10" s="269"/>
      <c r="C10" s="269"/>
      <c r="D10" s="270">
        <v>0</v>
      </c>
      <c r="E10" s="317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317">
        <v>0</v>
      </c>
      <c r="M10" s="271">
        <v>0</v>
      </c>
      <c r="N10" s="271">
        <v>0</v>
      </c>
      <c r="O10" s="271">
        <v>0</v>
      </c>
      <c r="P10" s="307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2">
        <v>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0">
        <f>IF(AF10="1+1obch",Parametre!$C$154,IF(AF10="3-pruh",Parametre!$C$155,IF(AF10="2+2neroz",Parametre!$C$156,IF(AF10="2+2rozd",Parametre!$C$157,IF(AF10="1+1D/RC",Parametre!$C$158,IF(AF10="RC",Parametre!$C$159,IF(AF10="D",Parametre!$C$160,0)))))))</f>
        <v>0</v>
      </c>
      <c r="AD10" s="270">
        <f>IF(AF10="1+1obch",Parametre!$D$154,IF(AF10="3-pruh",Parametre!$D$155,IF(AF10="2+2neroz",Parametre!$D$156,IF(AF10="2+2rozd",Parametre!$D$157,IF(AF10="1+1D/RC",Parametre!$D$158,IF(AF10="RC",Parametre!$D$159,IF(AF10="D",Parametre!$D$160,0)))))))</f>
        <v>0</v>
      </c>
      <c r="AE10" s="270">
        <f>IF(AF10="1+1obch",Parametre!$E$154,IF(AF10="3-pruh",Parametre!$E$155,IF(AF10="2+2neroz",Parametre!$E$156,IF(AF10="2+2rozd",Parametre!$E$157,IF(AF10="1+1D/RC",Parametre!$E$158,IF(AF10="RC",Parametre!$E$159,IF(AF10="D",Parametre!$E$160,0)))))))</f>
        <v>0</v>
      </c>
      <c r="AF10" s="272"/>
      <c r="AG10" s="272">
        <v>0</v>
      </c>
      <c r="AH10" s="272">
        <v>0</v>
      </c>
      <c r="AI10" s="272">
        <v>0</v>
      </c>
      <c r="AJ10" s="272">
        <v>0</v>
      </c>
    </row>
    <row r="11" spans="1:37" s="252" customFormat="1" x14ac:dyDescent="0.2">
      <c r="A11" s="268"/>
      <c r="B11" s="269"/>
      <c r="C11" s="269"/>
      <c r="D11" s="270">
        <v>0</v>
      </c>
      <c r="E11" s="317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317">
        <v>0</v>
      </c>
      <c r="M11" s="271">
        <v>0</v>
      </c>
      <c r="N11" s="271">
        <v>0</v>
      </c>
      <c r="O11" s="271">
        <v>0</v>
      </c>
      <c r="P11" s="307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2">
        <v>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0">
        <f>IF(AF11="1+1obch",Parametre!$C$154,IF(AF11="3-pruh",Parametre!$C$155,IF(AF11="2+2neroz",Parametre!$C$156,IF(AF11="2+2rozd",Parametre!$C$157,IF(AF11="1+1D/RC",Parametre!$C$158,IF(AF11="RC",Parametre!$C$159,IF(AF11="D",Parametre!$C$160,0)))))))</f>
        <v>0</v>
      </c>
      <c r="AD11" s="270">
        <f>IF(AF11="1+1obch",Parametre!$D$154,IF(AF11="3-pruh",Parametre!$D$155,IF(AF11="2+2neroz",Parametre!$D$156,IF(AF11="2+2rozd",Parametre!$D$157,IF(AF11="1+1D/RC",Parametre!$D$158,IF(AF11="RC",Parametre!$D$159,IF(AF11="D",Parametre!$D$160,0)))))))</f>
        <v>0</v>
      </c>
      <c r="AE11" s="270">
        <f>IF(AF11="1+1obch",Parametre!$E$154,IF(AF11="3-pruh",Parametre!$E$155,IF(AF11="2+2neroz",Parametre!$E$156,IF(AF11="2+2rozd",Parametre!$E$157,IF(AF11="1+1D/RC",Parametre!$E$158,IF(AF11="RC",Parametre!$E$159,IF(AF11="D",Parametre!$E$160,0)))))))</f>
        <v>0</v>
      </c>
      <c r="AF11" s="272"/>
      <c r="AG11" s="272">
        <v>0</v>
      </c>
      <c r="AH11" s="272">
        <v>0</v>
      </c>
      <c r="AI11" s="272">
        <v>0</v>
      </c>
      <c r="AJ11" s="272">
        <v>0</v>
      </c>
    </row>
    <row r="12" spans="1:37" s="252" customFormat="1" x14ac:dyDescent="0.2">
      <c r="A12" s="268"/>
      <c r="B12" s="269"/>
      <c r="C12" s="269"/>
      <c r="D12" s="270">
        <v>0</v>
      </c>
      <c r="E12" s="317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317">
        <v>0</v>
      </c>
      <c r="M12" s="271">
        <v>0</v>
      </c>
      <c r="N12" s="271">
        <v>0</v>
      </c>
      <c r="O12" s="271">
        <v>0</v>
      </c>
      <c r="P12" s="307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2">
        <v>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0">
        <f>IF(AF12="1+1obch",Parametre!$C$154,IF(AF12="3-pruh",Parametre!$C$155,IF(AF12="2+2neroz",Parametre!$C$156,IF(AF12="2+2rozd",Parametre!$C$157,IF(AF12="1+1D/RC",Parametre!$C$158,IF(AF12="RC",Parametre!$C$159,IF(AF12="D",Parametre!$C$160,0)))))))</f>
        <v>0</v>
      </c>
      <c r="AD12" s="270">
        <f>IF(AF12="1+1obch",Parametre!$D$154,IF(AF12="3-pruh",Parametre!$D$155,IF(AF12="2+2neroz",Parametre!$D$156,IF(AF12="2+2rozd",Parametre!$D$157,IF(AF12="1+1D/RC",Parametre!$D$158,IF(AF12="RC",Parametre!$D$159,IF(AF12="D",Parametre!$D$160,0)))))))</f>
        <v>0</v>
      </c>
      <c r="AE12" s="270">
        <f>IF(AF12="1+1obch",Parametre!$E$154,IF(AF12="3-pruh",Parametre!$E$155,IF(AF12="2+2neroz",Parametre!$E$156,IF(AF12="2+2rozd",Parametre!$E$157,IF(AF12="1+1D/RC",Parametre!$E$158,IF(AF12="RC",Parametre!$E$159,IF(AF12="D",Parametre!$E$160,0)))))))</f>
        <v>0</v>
      </c>
      <c r="AF12" s="272"/>
      <c r="AG12" s="272">
        <v>0</v>
      </c>
      <c r="AH12" s="272">
        <v>0</v>
      </c>
      <c r="AI12" s="272">
        <v>0</v>
      </c>
      <c r="AJ12" s="272">
        <v>0</v>
      </c>
    </row>
    <row r="13" spans="1:37" x14ac:dyDescent="0.2">
      <c r="A13" s="301"/>
      <c r="B13" s="301"/>
      <c r="C13" s="301"/>
      <c r="D13" s="302">
        <f>SUM(D5:D12)</f>
        <v>14.100000000000001</v>
      </c>
      <c r="E13" s="304">
        <f>SUM(E5:E12)</f>
        <v>0</v>
      </c>
      <c r="F13" s="304">
        <f>SUMIF(F5:F12,1,E5:E12)</f>
        <v>0</v>
      </c>
      <c r="G13" s="304">
        <f>SUMIF(G5:G12,1,E5:E12)</f>
        <v>0</v>
      </c>
      <c r="H13" s="304">
        <f>SUMIF(H5:H12,1,E5:E12)</f>
        <v>0</v>
      </c>
      <c r="I13" s="304">
        <f>SUMIF(I5:I12,1,E5:E12)</f>
        <v>0</v>
      </c>
      <c r="J13" s="304">
        <f>SUMIF(J5:J12,1,E5:E12)</f>
        <v>0</v>
      </c>
      <c r="K13" s="304">
        <f>SUMIF(K5:K12,1,E5:E12)</f>
        <v>0</v>
      </c>
      <c r="L13" s="304">
        <f>SUM(L5:L12)</f>
        <v>0</v>
      </c>
      <c r="M13" s="304">
        <f>SUMIF(M5:M12,1,L5:L12)</f>
        <v>0</v>
      </c>
      <c r="N13" s="304">
        <f>SUMIF(N5:N12,1,L5:L12)</f>
        <v>0</v>
      </c>
      <c r="O13" s="304">
        <f>SUMIF(O5:O12,1,L5:L12)</f>
        <v>0</v>
      </c>
      <c r="P13" s="303">
        <f>SUM(P5:P12)</f>
        <v>0</v>
      </c>
      <c r="Q13" s="304">
        <f>SUMIF(Q5:Q12,1,P5:P12)</f>
        <v>0</v>
      </c>
      <c r="R13" s="304">
        <f>SUMIF(R5:R12,1,P5:P12)</f>
        <v>0</v>
      </c>
      <c r="S13" s="302">
        <f>SUMIF(S5:S12,1,D5:D12)</f>
        <v>0</v>
      </c>
      <c r="T13" s="302">
        <f>SUMIF(T5:T12,1,D5:D12)</f>
        <v>0</v>
      </c>
      <c r="U13" s="302">
        <f>SUMIF(U5:U12,1,D5:D12)</f>
        <v>0</v>
      </c>
      <c r="V13" s="302">
        <f>SUMIF(V5:V12,1,D5:D12)</f>
        <v>0</v>
      </c>
      <c r="W13" s="301">
        <f t="shared" ref="W13:AB13" si="0">SUM(W5:W12)</f>
        <v>0</v>
      </c>
      <c r="X13" s="301">
        <f t="shared" si="0"/>
        <v>0</v>
      </c>
      <c r="Y13" s="301">
        <f t="shared" si="0"/>
        <v>0</v>
      </c>
      <c r="Z13" s="301">
        <f t="shared" si="0"/>
        <v>0</v>
      </c>
      <c r="AA13" s="301">
        <f t="shared" si="0"/>
        <v>0</v>
      </c>
      <c r="AB13" s="301">
        <f t="shared" si="0"/>
        <v>0</v>
      </c>
      <c r="AC13" s="301"/>
      <c r="AD13" s="301"/>
      <c r="AE13" s="301"/>
      <c r="AF13" s="301"/>
      <c r="AG13" s="301">
        <f>SUMIF(AG5:AG12,1,D5:D12)</f>
        <v>0</v>
      </c>
      <c r="AH13" s="301">
        <f>SUMIF(AH5:AH12,1,D5:D12)</f>
        <v>0</v>
      </c>
      <c r="AI13" s="301">
        <f>SUMIF(AI5:AI12,1,D5:D12)</f>
        <v>0</v>
      </c>
      <c r="AJ13" s="301">
        <f>SUMIF(AJ5:AJ12,1,D5:D12)</f>
        <v>0</v>
      </c>
      <c r="AK13" s="264"/>
    </row>
    <row r="15" spans="1:37" x14ac:dyDescent="0.2">
      <c r="C15" s="253" t="s">
        <v>589</v>
      </c>
      <c r="E15" s="283">
        <f>SUM(F15:R15)</f>
        <v>0</v>
      </c>
      <c r="F15" s="283"/>
      <c r="G15" s="283"/>
      <c r="H15" s="283">
        <f>H13*Parametre!C50</f>
        <v>0</v>
      </c>
      <c r="I15" s="283"/>
      <c r="J15" s="283">
        <f>J13*Parametre!C47</f>
        <v>0</v>
      </c>
      <c r="K15" s="283"/>
      <c r="L15" s="283"/>
      <c r="M15" s="283"/>
      <c r="N15" s="283">
        <f>N13*Parametre!C52</f>
        <v>0</v>
      </c>
      <c r="O15" s="283">
        <f>O13*Parametre!C49</f>
        <v>0</v>
      </c>
      <c r="P15" s="283"/>
      <c r="Q15" s="283"/>
      <c r="R15" s="283"/>
      <c r="S15" s="283"/>
      <c r="T15" s="283"/>
      <c r="U15" s="283"/>
      <c r="V15" s="283"/>
    </row>
    <row r="30" spans="3:11" x14ac:dyDescent="0.2">
      <c r="D30" s="322"/>
      <c r="E30" s="322"/>
      <c r="F30" s="322"/>
      <c r="G30" s="322"/>
    </row>
    <row r="31" spans="3:11" x14ac:dyDescent="0.2">
      <c r="C31" s="1"/>
      <c r="D31" s="323"/>
      <c r="E31" s="323"/>
      <c r="F31" s="282"/>
      <c r="G31" s="252"/>
      <c r="H31" s="328"/>
      <c r="I31" s="252"/>
      <c r="J31" s="328"/>
      <c r="K31" s="252"/>
    </row>
    <row r="32" spans="3:11" x14ac:dyDescent="0.2">
      <c r="C32" s="1"/>
      <c r="D32" s="323"/>
      <c r="E32" s="323"/>
      <c r="F32" s="282"/>
      <c r="G32" s="252"/>
      <c r="H32" s="328"/>
      <c r="I32" s="252"/>
      <c r="J32" s="328"/>
      <c r="K32" s="252"/>
    </row>
    <row r="33" spans="3:11" x14ac:dyDescent="0.2">
      <c r="C33" s="1"/>
      <c r="D33" s="323"/>
      <c r="E33" s="323"/>
      <c r="F33" s="282"/>
      <c r="G33" s="252"/>
      <c r="H33" s="328"/>
      <c r="I33" s="252"/>
      <c r="J33" s="328"/>
      <c r="K33" s="252"/>
    </row>
    <row r="34" spans="3:11" x14ac:dyDescent="0.2">
      <c r="C34" s="3"/>
      <c r="D34" s="134"/>
      <c r="E34" s="134"/>
      <c r="F34" s="283"/>
      <c r="H34" s="328"/>
      <c r="J34" s="329"/>
    </row>
    <row r="35" spans="3:11" x14ac:dyDescent="0.2">
      <c r="C35" s="3"/>
      <c r="D35" s="134"/>
      <c r="E35" s="134"/>
      <c r="F35" s="283"/>
      <c r="H35" s="329"/>
      <c r="J35" s="329"/>
    </row>
    <row r="36" spans="3:11" x14ac:dyDescent="0.2">
      <c r="C36" s="252"/>
      <c r="D36" s="324"/>
      <c r="E36" s="324"/>
      <c r="F36" s="282"/>
      <c r="G36" s="282"/>
      <c r="H36" s="328"/>
      <c r="I36" s="252"/>
      <c r="J36" s="328"/>
      <c r="K36" s="252"/>
    </row>
    <row r="37" spans="3:11" x14ac:dyDescent="0.2">
      <c r="D37" s="322"/>
      <c r="E37" s="322"/>
      <c r="F37" s="283"/>
      <c r="G37" s="283"/>
      <c r="H37" s="329"/>
      <c r="J37" s="329"/>
    </row>
    <row r="38" spans="3:11" x14ac:dyDescent="0.2">
      <c r="C38" s="275"/>
      <c r="D38" s="325"/>
      <c r="E38" s="325"/>
      <c r="F38" s="326"/>
      <c r="G38" s="326"/>
      <c r="H38" s="330"/>
      <c r="I38" s="275"/>
      <c r="J38" s="330"/>
      <c r="K38" s="275"/>
    </row>
    <row r="39" spans="3:11" x14ac:dyDescent="0.2">
      <c r="E39" s="322"/>
      <c r="H39" s="329"/>
      <c r="J39" s="329"/>
    </row>
    <row r="40" spans="3:11" x14ac:dyDescent="0.2">
      <c r="D40" s="322"/>
      <c r="E40" s="322"/>
      <c r="F40" s="283"/>
      <c r="H40" s="329"/>
      <c r="J40" s="329"/>
    </row>
    <row r="41" spans="3:11" x14ac:dyDescent="0.2">
      <c r="D41" s="322"/>
      <c r="E41" s="322"/>
      <c r="F41" s="283"/>
      <c r="H41" s="329"/>
      <c r="J41" s="329"/>
    </row>
    <row r="42" spans="3:11" x14ac:dyDescent="0.2">
      <c r="D42" s="322"/>
      <c r="E42" s="322"/>
      <c r="F42" s="283"/>
      <c r="H42" s="329"/>
      <c r="J42" s="329"/>
    </row>
    <row r="43" spans="3:11" x14ac:dyDescent="0.2">
      <c r="C43" s="331"/>
      <c r="D43" s="332"/>
      <c r="E43" s="332"/>
      <c r="F43" s="333"/>
      <c r="G43" s="331"/>
      <c r="H43" s="334"/>
      <c r="I43" s="331"/>
      <c r="J43" s="334"/>
      <c r="K43" s="331"/>
    </row>
    <row r="44" spans="3:11" x14ac:dyDescent="0.2">
      <c r="C44" s="331"/>
      <c r="D44" s="332"/>
      <c r="E44" s="332"/>
      <c r="F44" s="333"/>
      <c r="G44" s="331"/>
      <c r="H44" s="334"/>
      <c r="I44" s="331"/>
      <c r="J44" s="334"/>
      <c r="K44" s="331"/>
    </row>
  </sheetData>
  <mergeCells count="13">
    <mergeCell ref="AG4:AJ4"/>
    <mergeCell ref="F4:K4"/>
    <mergeCell ref="M4:O4"/>
    <mergeCell ref="Q4:R4"/>
    <mergeCell ref="T4:V4"/>
    <mergeCell ref="W4:AB4"/>
    <mergeCell ref="AC4:AE4"/>
    <mergeCell ref="AG1:AJ1"/>
    <mergeCell ref="A1:D1"/>
    <mergeCell ref="E1:S1"/>
    <mergeCell ref="T1:V1"/>
    <mergeCell ref="W1:AB1"/>
    <mergeCell ref="AC1:AF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146"/>
  <sheetViews>
    <sheetView zoomScale="70" zoomScaleNormal="70" workbookViewId="0">
      <selection activeCell="J124" sqref="J124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34" width="9.4257812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499</v>
      </c>
    </row>
    <row r="2" spans="1:36" s="256" customFormat="1" x14ac:dyDescent="0.2">
      <c r="A2" s="275" t="s">
        <v>493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f>Parametre!C13</f>
        <v>2022</v>
      </c>
      <c r="F3" s="276">
        <f>E3+1</f>
        <v>2023</v>
      </c>
      <c r="G3" s="276">
        <f t="shared" ref="G3:AH3" si="0">F3+1</f>
        <v>2024</v>
      </c>
      <c r="H3" s="276">
        <f t="shared" si="0"/>
        <v>2025</v>
      </c>
      <c r="I3" s="276">
        <f t="shared" si="0"/>
        <v>2026</v>
      </c>
      <c r="J3" s="276">
        <f t="shared" si="0"/>
        <v>2027</v>
      </c>
      <c r="K3" s="276">
        <f t="shared" si="0"/>
        <v>2028</v>
      </c>
      <c r="L3" s="276">
        <f t="shared" si="0"/>
        <v>2029</v>
      </c>
      <c r="M3" s="276">
        <f t="shared" si="0"/>
        <v>2030</v>
      </c>
      <c r="N3" s="276">
        <f>M3+1</f>
        <v>2031</v>
      </c>
      <c r="O3" s="276">
        <f t="shared" si="0"/>
        <v>2032</v>
      </c>
      <c r="P3" s="276">
        <f t="shared" si="0"/>
        <v>2033</v>
      </c>
      <c r="Q3" s="276">
        <f t="shared" si="0"/>
        <v>2034</v>
      </c>
      <c r="R3" s="276">
        <f t="shared" si="0"/>
        <v>2035</v>
      </c>
      <c r="S3" s="276">
        <f t="shared" si="0"/>
        <v>2036</v>
      </c>
      <c r="T3" s="276">
        <f t="shared" si="0"/>
        <v>2037</v>
      </c>
      <c r="U3" s="276">
        <f t="shared" si="0"/>
        <v>2038</v>
      </c>
      <c r="V3" s="276">
        <f t="shared" si="0"/>
        <v>2039</v>
      </c>
      <c r="W3" s="276">
        <f t="shared" si="0"/>
        <v>2040</v>
      </c>
      <c r="X3" s="276">
        <f t="shared" si="0"/>
        <v>2041</v>
      </c>
      <c r="Y3" s="276">
        <f t="shared" si="0"/>
        <v>2042</v>
      </c>
      <c r="Z3" s="276">
        <f t="shared" si="0"/>
        <v>2043</v>
      </c>
      <c r="AA3" s="276">
        <f t="shared" si="0"/>
        <v>2044</v>
      </c>
      <c r="AB3" s="276">
        <f t="shared" si="0"/>
        <v>2045</v>
      </c>
      <c r="AC3" s="276">
        <f t="shared" si="0"/>
        <v>2046</v>
      </c>
      <c r="AD3" s="276">
        <f t="shared" si="0"/>
        <v>2047</v>
      </c>
      <c r="AE3" s="276">
        <f t="shared" si="0"/>
        <v>2048</v>
      </c>
      <c r="AF3" s="276">
        <f t="shared" si="0"/>
        <v>2049</v>
      </c>
      <c r="AG3" s="276">
        <f t="shared" si="0"/>
        <v>2050</v>
      </c>
      <c r="AH3" s="276">
        <f t="shared" si="0"/>
        <v>2051</v>
      </c>
      <c r="AJ3" s="364" t="s">
        <v>560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3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2">
        <f t="shared" ref="E5:AH5" si="1">E89*$AJ$5</f>
        <v>100</v>
      </c>
      <c r="F5" s="282">
        <f t="shared" si="1"/>
        <v>100</v>
      </c>
      <c r="G5" s="282">
        <f t="shared" si="1"/>
        <v>100</v>
      </c>
      <c r="H5" s="282">
        <f t="shared" si="1"/>
        <v>100</v>
      </c>
      <c r="I5" s="282">
        <f t="shared" si="1"/>
        <v>100</v>
      </c>
      <c r="J5" s="282">
        <f t="shared" si="1"/>
        <v>100</v>
      </c>
      <c r="K5" s="282">
        <f t="shared" si="1"/>
        <v>100</v>
      </c>
      <c r="L5" s="282">
        <f t="shared" si="1"/>
        <v>100</v>
      </c>
      <c r="M5" s="282">
        <f t="shared" si="1"/>
        <v>100</v>
      </c>
      <c r="N5" s="282">
        <f t="shared" si="1"/>
        <v>100</v>
      </c>
      <c r="O5" s="282">
        <f t="shared" si="1"/>
        <v>100</v>
      </c>
      <c r="P5" s="282">
        <f t="shared" si="1"/>
        <v>100</v>
      </c>
      <c r="Q5" s="282">
        <f t="shared" si="1"/>
        <v>100</v>
      </c>
      <c r="R5" s="282">
        <f t="shared" si="1"/>
        <v>100</v>
      </c>
      <c r="S5" s="282">
        <f t="shared" si="1"/>
        <v>100</v>
      </c>
      <c r="T5" s="282">
        <f t="shared" si="1"/>
        <v>100</v>
      </c>
      <c r="U5" s="282">
        <f t="shared" si="1"/>
        <v>100</v>
      </c>
      <c r="V5" s="282">
        <f t="shared" si="1"/>
        <v>100</v>
      </c>
      <c r="W5" s="282">
        <f t="shared" si="1"/>
        <v>100</v>
      </c>
      <c r="X5" s="282">
        <f t="shared" si="1"/>
        <v>100</v>
      </c>
      <c r="Y5" s="282">
        <f t="shared" si="1"/>
        <v>100</v>
      </c>
      <c r="Z5" s="282">
        <f t="shared" si="1"/>
        <v>100</v>
      </c>
      <c r="AA5" s="282">
        <f t="shared" si="1"/>
        <v>100</v>
      </c>
      <c r="AB5" s="282">
        <f t="shared" si="1"/>
        <v>100</v>
      </c>
      <c r="AC5" s="282">
        <f t="shared" si="1"/>
        <v>100</v>
      </c>
      <c r="AD5" s="282">
        <f t="shared" si="1"/>
        <v>100</v>
      </c>
      <c r="AE5" s="282">
        <f t="shared" si="1"/>
        <v>100</v>
      </c>
      <c r="AF5" s="282">
        <f t="shared" si="1"/>
        <v>100</v>
      </c>
      <c r="AG5" s="282">
        <f t="shared" si="1"/>
        <v>100</v>
      </c>
      <c r="AH5" s="282">
        <f t="shared" si="1"/>
        <v>100</v>
      </c>
      <c r="AJ5" s="365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2">
        <f>E90*$AJ$6</f>
        <v>100</v>
      </c>
      <c r="F6" s="282">
        <f t="shared" ref="F6:AH6" si="2">F90*$AJ$6</f>
        <v>100</v>
      </c>
      <c r="G6" s="282">
        <f t="shared" si="2"/>
        <v>100</v>
      </c>
      <c r="H6" s="282">
        <f t="shared" si="2"/>
        <v>100</v>
      </c>
      <c r="I6" s="282">
        <f t="shared" si="2"/>
        <v>100</v>
      </c>
      <c r="J6" s="282">
        <f t="shared" si="2"/>
        <v>100</v>
      </c>
      <c r="K6" s="282">
        <f t="shared" si="2"/>
        <v>100</v>
      </c>
      <c r="L6" s="282">
        <f t="shared" si="2"/>
        <v>100</v>
      </c>
      <c r="M6" s="282">
        <f t="shared" si="2"/>
        <v>100</v>
      </c>
      <c r="N6" s="282">
        <f t="shared" si="2"/>
        <v>100</v>
      </c>
      <c r="O6" s="282">
        <f t="shared" si="2"/>
        <v>100</v>
      </c>
      <c r="P6" s="282">
        <f t="shared" si="2"/>
        <v>100</v>
      </c>
      <c r="Q6" s="282">
        <f t="shared" si="2"/>
        <v>100</v>
      </c>
      <c r="R6" s="282">
        <f t="shared" si="2"/>
        <v>100</v>
      </c>
      <c r="S6" s="282">
        <f t="shared" si="2"/>
        <v>100</v>
      </c>
      <c r="T6" s="282">
        <f t="shared" si="2"/>
        <v>100</v>
      </c>
      <c r="U6" s="282">
        <f t="shared" si="2"/>
        <v>100</v>
      </c>
      <c r="V6" s="282">
        <f t="shared" si="2"/>
        <v>100</v>
      </c>
      <c r="W6" s="282">
        <f t="shared" si="2"/>
        <v>100</v>
      </c>
      <c r="X6" s="282">
        <f t="shared" si="2"/>
        <v>100</v>
      </c>
      <c r="Y6" s="282">
        <f t="shared" si="2"/>
        <v>100</v>
      </c>
      <c r="Z6" s="282">
        <f t="shared" si="2"/>
        <v>100</v>
      </c>
      <c r="AA6" s="282">
        <f t="shared" si="2"/>
        <v>100</v>
      </c>
      <c r="AB6" s="282">
        <f t="shared" si="2"/>
        <v>100</v>
      </c>
      <c r="AC6" s="282">
        <f t="shared" si="2"/>
        <v>100</v>
      </c>
      <c r="AD6" s="282">
        <f t="shared" si="2"/>
        <v>100</v>
      </c>
      <c r="AE6" s="282">
        <f t="shared" si="2"/>
        <v>100</v>
      </c>
      <c r="AF6" s="282">
        <f t="shared" si="2"/>
        <v>100</v>
      </c>
      <c r="AG6" s="282">
        <f t="shared" si="2"/>
        <v>100</v>
      </c>
      <c r="AH6" s="282">
        <f t="shared" si="2"/>
        <v>100</v>
      </c>
      <c r="AJ6" s="365">
        <v>1</v>
      </c>
    </row>
    <row r="7" spans="1:36" s="252" customFormat="1" x14ac:dyDescent="0.2">
      <c r="A7" s="255">
        <v>3</v>
      </c>
      <c r="B7" s="254" t="s">
        <v>562</v>
      </c>
      <c r="C7" s="254" t="s">
        <v>537</v>
      </c>
      <c r="D7" s="262">
        <v>3.5</v>
      </c>
      <c r="E7" s="282">
        <f>E91*$AJ$7</f>
        <v>0</v>
      </c>
      <c r="F7" s="282">
        <f t="shared" ref="F7:AH7" si="3">F91*$AJ$7</f>
        <v>0</v>
      </c>
      <c r="G7" s="282">
        <f t="shared" si="3"/>
        <v>0</v>
      </c>
      <c r="H7" s="282">
        <f t="shared" si="3"/>
        <v>0</v>
      </c>
      <c r="I7" s="282">
        <f t="shared" si="3"/>
        <v>0</v>
      </c>
      <c r="J7" s="282">
        <f t="shared" si="3"/>
        <v>0</v>
      </c>
      <c r="K7" s="282">
        <f t="shared" si="3"/>
        <v>0</v>
      </c>
      <c r="L7" s="282">
        <f t="shared" si="3"/>
        <v>0</v>
      </c>
      <c r="M7" s="282">
        <f t="shared" si="3"/>
        <v>0</v>
      </c>
      <c r="N7" s="282">
        <f t="shared" si="3"/>
        <v>0</v>
      </c>
      <c r="O7" s="282">
        <f t="shared" si="3"/>
        <v>0</v>
      </c>
      <c r="P7" s="282">
        <f t="shared" si="3"/>
        <v>0</v>
      </c>
      <c r="Q7" s="282">
        <f t="shared" si="3"/>
        <v>0</v>
      </c>
      <c r="R7" s="282">
        <f t="shared" si="3"/>
        <v>0</v>
      </c>
      <c r="S7" s="282">
        <f t="shared" si="3"/>
        <v>0</v>
      </c>
      <c r="T7" s="282">
        <f t="shared" si="3"/>
        <v>0</v>
      </c>
      <c r="U7" s="282">
        <f t="shared" si="3"/>
        <v>0</v>
      </c>
      <c r="V7" s="282">
        <f t="shared" si="3"/>
        <v>0</v>
      </c>
      <c r="W7" s="282">
        <f t="shared" si="3"/>
        <v>0</v>
      </c>
      <c r="X7" s="282">
        <f t="shared" si="3"/>
        <v>0</v>
      </c>
      <c r="Y7" s="282">
        <f t="shared" si="3"/>
        <v>0</v>
      </c>
      <c r="Z7" s="282">
        <f t="shared" si="3"/>
        <v>0</v>
      </c>
      <c r="AA7" s="282">
        <f t="shared" si="3"/>
        <v>0</v>
      </c>
      <c r="AB7" s="282">
        <f t="shared" si="3"/>
        <v>0</v>
      </c>
      <c r="AC7" s="282">
        <f t="shared" si="3"/>
        <v>0</v>
      </c>
      <c r="AD7" s="282">
        <f t="shared" si="3"/>
        <v>0</v>
      </c>
      <c r="AE7" s="282">
        <f t="shared" si="3"/>
        <v>0</v>
      </c>
      <c r="AF7" s="282">
        <f t="shared" si="3"/>
        <v>0</v>
      </c>
      <c r="AG7" s="282">
        <f t="shared" si="3"/>
        <v>0</v>
      </c>
      <c r="AH7" s="282">
        <f t="shared" si="3"/>
        <v>0</v>
      </c>
      <c r="AJ7" s="365">
        <v>1</v>
      </c>
    </row>
    <row r="8" spans="1:36" s="252" customFormat="1" x14ac:dyDescent="0.2">
      <c r="A8" s="255">
        <v>4</v>
      </c>
      <c r="B8" s="378" t="s">
        <v>562</v>
      </c>
      <c r="C8" s="378" t="s">
        <v>536</v>
      </c>
      <c r="D8" s="262">
        <v>0</v>
      </c>
      <c r="E8" s="282">
        <v>0</v>
      </c>
      <c r="F8" s="282">
        <v>0</v>
      </c>
      <c r="G8" s="282">
        <v>0</v>
      </c>
      <c r="H8" s="282">
        <v>0</v>
      </c>
      <c r="I8" s="282">
        <v>0</v>
      </c>
      <c r="J8" s="282">
        <v>0</v>
      </c>
      <c r="K8" s="282">
        <v>0</v>
      </c>
      <c r="L8" s="282">
        <v>0</v>
      </c>
      <c r="M8" s="282">
        <v>0</v>
      </c>
      <c r="N8" s="282">
        <v>0</v>
      </c>
      <c r="O8" s="282">
        <v>0</v>
      </c>
      <c r="P8" s="282">
        <v>0</v>
      </c>
      <c r="Q8" s="282">
        <v>0</v>
      </c>
      <c r="R8" s="282">
        <v>0</v>
      </c>
      <c r="S8" s="282">
        <v>0</v>
      </c>
      <c r="T8" s="282">
        <v>0</v>
      </c>
      <c r="U8" s="282">
        <v>0</v>
      </c>
      <c r="V8" s="282">
        <v>0</v>
      </c>
      <c r="W8" s="282">
        <v>0</v>
      </c>
      <c r="X8" s="282">
        <v>0</v>
      </c>
      <c r="Y8" s="282">
        <v>0</v>
      </c>
      <c r="Z8" s="282">
        <v>0</v>
      </c>
      <c r="AA8" s="282">
        <v>0</v>
      </c>
      <c r="AB8" s="282">
        <v>0</v>
      </c>
      <c r="AC8" s="282">
        <v>0</v>
      </c>
      <c r="AD8" s="282">
        <v>0</v>
      </c>
      <c r="AE8" s="282">
        <v>0</v>
      </c>
      <c r="AF8" s="282">
        <v>0</v>
      </c>
      <c r="AG8" s="282">
        <v>0</v>
      </c>
      <c r="AH8" s="282">
        <v>0</v>
      </c>
      <c r="AJ8" s="366"/>
    </row>
    <row r="9" spans="1:36" s="252" customFormat="1" x14ac:dyDescent="0.2">
      <c r="A9" s="255"/>
      <c r="B9" s="254"/>
      <c r="C9" s="254"/>
      <c r="D9" s="262"/>
      <c r="AJ9" s="366"/>
    </row>
    <row r="10" spans="1:36" s="252" customFormat="1" x14ac:dyDescent="0.2">
      <c r="A10" s="255"/>
      <c r="B10" s="254"/>
      <c r="C10" s="254" t="s">
        <v>522</v>
      </c>
      <c r="D10" s="262"/>
      <c r="E10" s="282">
        <f t="shared" ref="E10:AH10" si="4">E5*$D$5*365</f>
        <v>87600</v>
      </c>
      <c r="F10" s="282">
        <f t="shared" si="4"/>
        <v>87600</v>
      </c>
      <c r="G10" s="282">
        <f t="shared" si="4"/>
        <v>87600</v>
      </c>
      <c r="H10" s="282">
        <f t="shared" si="4"/>
        <v>87600</v>
      </c>
      <c r="I10" s="282">
        <f t="shared" si="4"/>
        <v>87600</v>
      </c>
      <c r="J10" s="282">
        <f t="shared" si="4"/>
        <v>87600</v>
      </c>
      <c r="K10" s="282">
        <f t="shared" si="4"/>
        <v>87600</v>
      </c>
      <c r="L10" s="282">
        <f t="shared" si="4"/>
        <v>87600</v>
      </c>
      <c r="M10" s="282">
        <f t="shared" si="4"/>
        <v>87600</v>
      </c>
      <c r="N10" s="282">
        <f t="shared" si="4"/>
        <v>87600</v>
      </c>
      <c r="O10" s="282">
        <f t="shared" si="4"/>
        <v>87600</v>
      </c>
      <c r="P10" s="282">
        <f t="shared" si="4"/>
        <v>87600</v>
      </c>
      <c r="Q10" s="282">
        <f t="shared" si="4"/>
        <v>87600</v>
      </c>
      <c r="R10" s="282">
        <f t="shared" si="4"/>
        <v>87600</v>
      </c>
      <c r="S10" s="282">
        <f t="shared" si="4"/>
        <v>87600</v>
      </c>
      <c r="T10" s="282">
        <f t="shared" si="4"/>
        <v>87600</v>
      </c>
      <c r="U10" s="282">
        <f t="shared" si="4"/>
        <v>87600</v>
      </c>
      <c r="V10" s="282">
        <f t="shared" si="4"/>
        <v>87600</v>
      </c>
      <c r="W10" s="282">
        <f t="shared" si="4"/>
        <v>87600</v>
      </c>
      <c r="X10" s="282">
        <f t="shared" si="4"/>
        <v>87600</v>
      </c>
      <c r="Y10" s="282">
        <f t="shared" si="4"/>
        <v>87600</v>
      </c>
      <c r="Z10" s="282">
        <f t="shared" si="4"/>
        <v>87600</v>
      </c>
      <c r="AA10" s="282">
        <f t="shared" si="4"/>
        <v>87600</v>
      </c>
      <c r="AB10" s="282">
        <f t="shared" si="4"/>
        <v>87600</v>
      </c>
      <c r="AC10" s="282">
        <f t="shared" si="4"/>
        <v>87600</v>
      </c>
      <c r="AD10" s="282">
        <f t="shared" si="4"/>
        <v>87600</v>
      </c>
      <c r="AE10" s="282">
        <f t="shared" si="4"/>
        <v>87600</v>
      </c>
      <c r="AF10" s="282">
        <f t="shared" si="4"/>
        <v>87600</v>
      </c>
      <c r="AG10" s="282">
        <f t="shared" si="4"/>
        <v>87600</v>
      </c>
      <c r="AH10" s="282">
        <f t="shared" si="4"/>
        <v>87600</v>
      </c>
      <c r="AJ10" s="366"/>
    </row>
    <row r="11" spans="1:36" s="252" customFormat="1" x14ac:dyDescent="0.2">
      <c r="A11" s="255"/>
      <c r="B11" s="254"/>
      <c r="C11" s="254"/>
      <c r="D11" s="262"/>
      <c r="E11" s="282">
        <f t="shared" ref="E11:AH11" si="5">E6*$D$6*365</f>
        <v>160600.00000000003</v>
      </c>
      <c r="F11" s="282">
        <f t="shared" si="5"/>
        <v>160600.00000000003</v>
      </c>
      <c r="G11" s="282">
        <f t="shared" si="5"/>
        <v>160600.00000000003</v>
      </c>
      <c r="H11" s="282">
        <f t="shared" si="5"/>
        <v>160600.00000000003</v>
      </c>
      <c r="I11" s="282">
        <f t="shared" si="5"/>
        <v>160600.00000000003</v>
      </c>
      <c r="J11" s="282">
        <f t="shared" si="5"/>
        <v>160600.00000000003</v>
      </c>
      <c r="K11" s="282">
        <f t="shared" si="5"/>
        <v>160600.00000000003</v>
      </c>
      <c r="L11" s="282">
        <f t="shared" si="5"/>
        <v>160600.00000000003</v>
      </c>
      <c r="M11" s="282">
        <f t="shared" si="5"/>
        <v>160600.00000000003</v>
      </c>
      <c r="N11" s="282">
        <f t="shared" si="5"/>
        <v>160600.00000000003</v>
      </c>
      <c r="O11" s="282">
        <f t="shared" si="5"/>
        <v>160600.00000000003</v>
      </c>
      <c r="P11" s="282">
        <f t="shared" si="5"/>
        <v>160600.00000000003</v>
      </c>
      <c r="Q11" s="282">
        <f t="shared" si="5"/>
        <v>160600.00000000003</v>
      </c>
      <c r="R11" s="282">
        <f t="shared" si="5"/>
        <v>160600.00000000003</v>
      </c>
      <c r="S11" s="282">
        <f t="shared" si="5"/>
        <v>160600.00000000003</v>
      </c>
      <c r="T11" s="282">
        <f t="shared" si="5"/>
        <v>160600.00000000003</v>
      </c>
      <c r="U11" s="282">
        <f t="shared" si="5"/>
        <v>160600.00000000003</v>
      </c>
      <c r="V11" s="282">
        <f t="shared" si="5"/>
        <v>160600.00000000003</v>
      </c>
      <c r="W11" s="282">
        <f t="shared" si="5"/>
        <v>160600.00000000003</v>
      </c>
      <c r="X11" s="282">
        <f t="shared" si="5"/>
        <v>160600.00000000003</v>
      </c>
      <c r="Y11" s="282">
        <f t="shared" si="5"/>
        <v>160600.00000000003</v>
      </c>
      <c r="Z11" s="282">
        <f t="shared" si="5"/>
        <v>160600.00000000003</v>
      </c>
      <c r="AA11" s="282">
        <f t="shared" si="5"/>
        <v>160600.00000000003</v>
      </c>
      <c r="AB11" s="282">
        <f t="shared" si="5"/>
        <v>160600.00000000003</v>
      </c>
      <c r="AC11" s="282">
        <f t="shared" si="5"/>
        <v>160600.00000000003</v>
      </c>
      <c r="AD11" s="282">
        <f t="shared" si="5"/>
        <v>160600.00000000003</v>
      </c>
      <c r="AE11" s="282">
        <f t="shared" si="5"/>
        <v>160600.00000000003</v>
      </c>
      <c r="AF11" s="282">
        <f t="shared" si="5"/>
        <v>160600.00000000003</v>
      </c>
      <c r="AG11" s="282">
        <f t="shared" si="5"/>
        <v>160600.00000000003</v>
      </c>
      <c r="AH11" s="282">
        <f t="shared" si="5"/>
        <v>160600.00000000003</v>
      </c>
      <c r="AJ11" s="366"/>
    </row>
    <row r="12" spans="1:36" s="252" customFormat="1" x14ac:dyDescent="0.2">
      <c r="A12" s="255"/>
      <c r="B12" s="254"/>
      <c r="C12" s="254"/>
      <c r="D12" s="262"/>
      <c r="E12" s="282">
        <f t="shared" ref="E12:AH12" si="6">E7*$D$7*365</f>
        <v>0</v>
      </c>
      <c r="F12" s="282">
        <f t="shared" si="6"/>
        <v>0</v>
      </c>
      <c r="G12" s="282">
        <f t="shared" si="6"/>
        <v>0</v>
      </c>
      <c r="H12" s="282">
        <f t="shared" si="6"/>
        <v>0</v>
      </c>
      <c r="I12" s="282">
        <f t="shared" si="6"/>
        <v>0</v>
      </c>
      <c r="J12" s="282">
        <f t="shared" si="6"/>
        <v>0</v>
      </c>
      <c r="K12" s="282">
        <f t="shared" si="6"/>
        <v>0</v>
      </c>
      <c r="L12" s="282">
        <f t="shared" si="6"/>
        <v>0</v>
      </c>
      <c r="M12" s="282">
        <f t="shared" si="6"/>
        <v>0</v>
      </c>
      <c r="N12" s="282">
        <f t="shared" si="6"/>
        <v>0</v>
      </c>
      <c r="O12" s="282">
        <f t="shared" si="6"/>
        <v>0</v>
      </c>
      <c r="P12" s="282">
        <f t="shared" si="6"/>
        <v>0</v>
      </c>
      <c r="Q12" s="282">
        <f t="shared" si="6"/>
        <v>0</v>
      </c>
      <c r="R12" s="282">
        <f t="shared" si="6"/>
        <v>0</v>
      </c>
      <c r="S12" s="282">
        <f t="shared" si="6"/>
        <v>0</v>
      </c>
      <c r="T12" s="282">
        <f t="shared" si="6"/>
        <v>0</v>
      </c>
      <c r="U12" s="282">
        <f t="shared" si="6"/>
        <v>0</v>
      </c>
      <c r="V12" s="282">
        <f t="shared" si="6"/>
        <v>0</v>
      </c>
      <c r="W12" s="282">
        <f t="shared" si="6"/>
        <v>0</v>
      </c>
      <c r="X12" s="282">
        <f t="shared" si="6"/>
        <v>0</v>
      </c>
      <c r="Y12" s="282">
        <f t="shared" si="6"/>
        <v>0</v>
      </c>
      <c r="Z12" s="282">
        <f t="shared" si="6"/>
        <v>0</v>
      </c>
      <c r="AA12" s="282">
        <f t="shared" si="6"/>
        <v>0</v>
      </c>
      <c r="AB12" s="282">
        <f t="shared" si="6"/>
        <v>0</v>
      </c>
      <c r="AC12" s="282">
        <f t="shared" si="6"/>
        <v>0</v>
      </c>
      <c r="AD12" s="282">
        <f t="shared" si="6"/>
        <v>0</v>
      </c>
      <c r="AE12" s="282">
        <f t="shared" si="6"/>
        <v>0</v>
      </c>
      <c r="AF12" s="282">
        <f t="shared" si="6"/>
        <v>0</v>
      </c>
      <c r="AG12" s="282">
        <f t="shared" si="6"/>
        <v>0</v>
      </c>
      <c r="AH12" s="282">
        <f t="shared" si="6"/>
        <v>0</v>
      </c>
      <c r="AJ12" s="366"/>
    </row>
    <row r="13" spans="1:36" s="252" customFormat="1" x14ac:dyDescent="0.2">
      <c r="A13" s="255"/>
      <c r="B13" s="254"/>
      <c r="C13" s="254"/>
      <c r="D13" s="262"/>
      <c r="E13" s="282">
        <f t="shared" ref="E13:AH13" si="7">E8*$D$8*365</f>
        <v>0</v>
      </c>
      <c r="F13" s="282">
        <f t="shared" si="7"/>
        <v>0</v>
      </c>
      <c r="G13" s="282">
        <f t="shared" si="7"/>
        <v>0</v>
      </c>
      <c r="H13" s="282">
        <f t="shared" si="7"/>
        <v>0</v>
      </c>
      <c r="I13" s="282">
        <f t="shared" si="7"/>
        <v>0</v>
      </c>
      <c r="J13" s="282">
        <f t="shared" si="7"/>
        <v>0</v>
      </c>
      <c r="K13" s="282">
        <f t="shared" si="7"/>
        <v>0</v>
      </c>
      <c r="L13" s="282">
        <f t="shared" si="7"/>
        <v>0</v>
      </c>
      <c r="M13" s="282">
        <f t="shared" si="7"/>
        <v>0</v>
      </c>
      <c r="N13" s="282">
        <f t="shared" si="7"/>
        <v>0</v>
      </c>
      <c r="O13" s="282">
        <f t="shared" si="7"/>
        <v>0</v>
      </c>
      <c r="P13" s="282">
        <f t="shared" si="7"/>
        <v>0</v>
      </c>
      <c r="Q13" s="282">
        <f t="shared" si="7"/>
        <v>0</v>
      </c>
      <c r="R13" s="282">
        <f t="shared" si="7"/>
        <v>0</v>
      </c>
      <c r="S13" s="282">
        <f t="shared" si="7"/>
        <v>0</v>
      </c>
      <c r="T13" s="282">
        <f t="shared" si="7"/>
        <v>0</v>
      </c>
      <c r="U13" s="282">
        <f t="shared" si="7"/>
        <v>0</v>
      </c>
      <c r="V13" s="282">
        <f t="shared" si="7"/>
        <v>0</v>
      </c>
      <c r="W13" s="282">
        <f t="shared" si="7"/>
        <v>0</v>
      </c>
      <c r="X13" s="282">
        <f t="shared" si="7"/>
        <v>0</v>
      </c>
      <c r="Y13" s="282">
        <f t="shared" si="7"/>
        <v>0</v>
      </c>
      <c r="Z13" s="282">
        <f t="shared" si="7"/>
        <v>0</v>
      </c>
      <c r="AA13" s="282">
        <f t="shared" si="7"/>
        <v>0</v>
      </c>
      <c r="AB13" s="282">
        <f t="shared" si="7"/>
        <v>0</v>
      </c>
      <c r="AC13" s="282">
        <f t="shared" si="7"/>
        <v>0</v>
      </c>
      <c r="AD13" s="282">
        <f t="shared" si="7"/>
        <v>0</v>
      </c>
      <c r="AE13" s="282">
        <f t="shared" si="7"/>
        <v>0</v>
      </c>
      <c r="AF13" s="282">
        <f t="shared" si="7"/>
        <v>0</v>
      </c>
      <c r="AG13" s="282">
        <f t="shared" si="7"/>
        <v>0</v>
      </c>
      <c r="AH13" s="282">
        <f t="shared" si="7"/>
        <v>0</v>
      </c>
      <c r="AJ13" s="366"/>
    </row>
    <row r="14" spans="1:36" s="252" customFormat="1" x14ac:dyDescent="0.2">
      <c r="A14" s="255"/>
      <c r="B14" s="254"/>
      <c r="C14" s="254"/>
      <c r="D14" s="262"/>
      <c r="AJ14" s="366"/>
    </row>
    <row r="15" spans="1:36" s="252" customFormat="1" x14ac:dyDescent="0.2">
      <c r="A15" s="255"/>
      <c r="B15" s="254"/>
      <c r="C15" s="254"/>
      <c r="D15" s="262"/>
      <c r="E15" s="282">
        <f t="shared" ref="E15:AH15" si="8">SUM(E10:E14)</f>
        <v>248200.00000000003</v>
      </c>
      <c r="F15" s="282">
        <f t="shared" si="8"/>
        <v>248200.00000000003</v>
      </c>
      <c r="G15" s="282">
        <f t="shared" si="8"/>
        <v>248200.00000000003</v>
      </c>
      <c r="H15" s="282">
        <f t="shared" si="8"/>
        <v>248200.00000000003</v>
      </c>
      <c r="I15" s="282">
        <f t="shared" si="8"/>
        <v>248200.00000000003</v>
      </c>
      <c r="J15" s="282">
        <f t="shared" si="8"/>
        <v>248200.00000000003</v>
      </c>
      <c r="K15" s="282">
        <f t="shared" si="8"/>
        <v>248200.00000000003</v>
      </c>
      <c r="L15" s="282">
        <f t="shared" si="8"/>
        <v>248200.00000000003</v>
      </c>
      <c r="M15" s="282">
        <f t="shared" si="8"/>
        <v>248200.00000000003</v>
      </c>
      <c r="N15" s="282">
        <f t="shared" si="8"/>
        <v>248200.00000000003</v>
      </c>
      <c r="O15" s="282">
        <f t="shared" si="8"/>
        <v>248200.00000000003</v>
      </c>
      <c r="P15" s="282">
        <f t="shared" si="8"/>
        <v>248200.00000000003</v>
      </c>
      <c r="Q15" s="282">
        <f t="shared" si="8"/>
        <v>248200.00000000003</v>
      </c>
      <c r="R15" s="282">
        <f t="shared" si="8"/>
        <v>248200.00000000003</v>
      </c>
      <c r="S15" s="282">
        <f t="shared" si="8"/>
        <v>248200.00000000003</v>
      </c>
      <c r="T15" s="282">
        <f t="shared" si="8"/>
        <v>248200.00000000003</v>
      </c>
      <c r="U15" s="282">
        <f t="shared" si="8"/>
        <v>248200.00000000003</v>
      </c>
      <c r="V15" s="282">
        <f t="shared" si="8"/>
        <v>248200.00000000003</v>
      </c>
      <c r="W15" s="282">
        <f t="shared" si="8"/>
        <v>248200.00000000003</v>
      </c>
      <c r="X15" s="282">
        <f t="shared" si="8"/>
        <v>248200.00000000003</v>
      </c>
      <c r="Y15" s="282">
        <f t="shared" si="8"/>
        <v>248200.00000000003</v>
      </c>
      <c r="Z15" s="282">
        <f t="shared" si="8"/>
        <v>248200.00000000003</v>
      </c>
      <c r="AA15" s="282">
        <f t="shared" si="8"/>
        <v>248200.00000000003</v>
      </c>
      <c r="AB15" s="282">
        <f t="shared" si="8"/>
        <v>248200.00000000003</v>
      </c>
      <c r="AC15" s="282">
        <f t="shared" si="8"/>
        <v>248200.00000000003</v>
      </c>
      <c r="AD15" s="282">
        <f t="shared" si="8"/>
        <v>248200.00000000003</v>
      </c>
      <c r="AE15" s="282">
        <f t="shared" si="8"/>
        <v>248200.00000000003</v>
      </c>
      <c r="AF15" s="282">
        <f t="shared" si="8"/>
        <v>248200.00000000003</v>
      </c>
      <c r="AG15" s="282">
        <f t="shared" si="8"/>
        <v>248200.00000000003</v>
      </c>
      <c r="AH15" s="282">
        <f t="shared" si="8"/>
        <v>248200.00000000003</v>
      </c>
      <c r="AJ15" s="366"/>
    </row>
    <row r="16" spans="1:36" s="252" customFormat="1" x14ac:dyDescent="0.2">
      <c r="A16" s="255"/>
      <c r="B16" s="254"/>
      <c r="C16" s="254"/>
      <c r="D16" s="262"/>
      <c r="AJ16" s="366"/>
    </row>
    <row r="17" spans="1:36" x14ac:dyDescent="0.2">
      <c r="AJ17" s="366"/>
    </row>
    <row r="18" spans="1:36" x14ac:dyDescent="0.2">
      <c r="AJ18" s="366"/>
    </row>
    <row r="19" spans="1:36" s="256" customFormat="1" x14ac:dyDescent="0.2">
      <c r="A19" s="275" t="s">
        <v>493</v>
      </c>
      <c r="E19" s="277">
        <v>1</v>
      </c>
      <c r="F19" s="277">
        <v>2</v>
      </c>
      <c r="G19" s="277">
        <v>3</v>
      </c>
      <c r="H19" s="277">
        <v>4</v>
      </c>
      <c r="I19" s="277">
        <v>5</v>
      </c>
      <c r="J19" s="277">
        <v>6</v>
      </c>
      <c r="K19" s="277">
        <v>7</v>
      </c>
      <c r="L19" s="277">
        <v>8</v>
      </c>
      <c r="M19" s="277">
        <v>9</v>
      </c>
      <c r="N19" s="277">
        <v>10</v>
      </c>
      <c r="O19" s="277">
        <v>11</v>
      </c>
      <c r="P19" s="277">
        <v>12</v>
      </c>
      <c r="Q19" s="277">
        <v>13</v>
      </c>
      <c r="R19" s="277">
        <v>14</v>
      </c>
      <c r="S19" s="277">
        <v>15</v>
      </c>
      <c r="T19" s="277">
        <v>16</v>
      </c>
      <c r="U19" s="277">
        <v>17</v>
      </c>
      <c r="V19" s="277">
        <v>18</v>
      </c>
      <c r="W19" s="277">
        <v>19</v>
      </c>
      <c r="X19" s="277">
        <v>20</v>
      </c>
      <c r="Y19" s="277">
        <v>21</v>
      </c>
      <c r="Z19" s="277">
        <v>22</v>
      </c>
      <c r="AA19" s="277">
        <v>23</v>
      </c>
      <c r="AB19" s="277">
        <v>24</v>
      </c>
      <c r="AC19" s="277">
        <v>25</v>
      </c>
      <c r="AD19" s="277">
        <v>26</v>
      </c>
      <c r="AE19" s="277">
        <v>27</v>
      </c>
      <c r="AF19" s="277">
        <v>28</v>
      </c>
      <c r="AG19" s="277">
        <v>29</v>
      </c>
      <c r="AH19" s="277">
        <v>30</v>
      </c>
      <c r="AJ19" s="367"/>
    </row>
    <row r="20" spans="1:36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f>Parametre!C13</f>
        <v>2022</v>
      </c>
      <c r="F20" s="276">
        <f>E20+1</f>
        <v>2023</v>
      </c>
      <c r="G20" s="276">
        <f t="shared" ref="G20:M20" si="9">F20+1</f>
        <v>2024</v>
      </c>
      <c r="H20" s="276">
        <f t="shared" si="9"/>
        <v>2025</v>
      </c>
      <c r="I20" s="276">
        <f t="shared" si="9"/>
        <v>2026</v>
      </c>
      <c r="J20" s="276">
        <f t="shared" si="9"/>
        <v>2027</v>
      </c>
      <c r="K20" s="276">
        <f t="shared" si="9"/>
        <v>2028</v>
      </c>
      <c r="L20" s="276">
        <f t="shared" si="9"/>
        <v>2029</v>
      </c>
      <c r="M20" s="276">
        <f t="shared" si="9"/>
        <v>2030</v>
      </c>
      <c r="N20" s="276">
        <f>M20+1</f>
        <v>2031</v>
      </c>
      <c r="O20" s="276">
        <f t="shared" ref="O20:AH20" si="10">N20+1</f>
        <v>2032</v>
      </c>
      <c r="P20" s="276">
        <f t="shared" si="10"/>
        <v>2033</v>
      </c>
      <c r="Q20" s="276">
        <f t="shared" si="10"/>
        <v>2034</v>
      </c>
      <c r="R20" s="276">
        <f t="shared" si="10"/>
        <v>2035</v>
      </c>
      <c r="S20" s="276">
        <f t="shared" si="10"/>
        <v>2036</v>
      </c>
      <c r="T20" s="276">
        <f t="shared" si="10"/>
        <v>2037</v>
      </c>
      <c r="U20" s="276">
        <f t="shared" si="10"/>
        <v>2038</v>
      </c>
      <c r="V20" s="276">
        <f t="shared" si="10"/>
        <v>2039</v>
      </c>
      <c r="W20" s="276">
        <f t="shared" si="10"/>
        <v>2040</v>
      </c>
      <c r="X20" s="276">
        <f t="shared" si="10"/>
        <v>2041</v>
      </c>
      <c r="Y20" s="276">
        <f t="shared" si="10"/>
        <v>2042</v>
      </c>
      <c r="Z20" s="276">
        <f t="shared" si="10"/>
        <v>2043</v>
      </c>
      <c r="AA20" s="276">
        <f t="shared" si="10"/>
        <v>2044</v>
      </c>
      <c r="AB20" s="276">
        <f t="shared" si="10"/>
        <v>2045</v>
      </c>
      <c r="AC20" s="276">
        <f t="shared" si="10"/>
        <v>2046</v>
      </c>
      <c r="AD20" s="276">
        <f t="shared" si="10"/>
        <v>2047</v>
      </c>
      <c r="AE20" s="276">
        <f t="shared" si="10"/>
        <v>2048</v>
      </c>
      <c r="AF20" s="276">
        <f t="shared" si="10"/>
        <v>2049</v>
      </c>
      <c r="AG20" s="276">
        <f t="shared" si="10"/>
        <v>2050</v>
      </c>
      <c r="AH20" s="276">
        <f t="shared" si="10"/>
        <v>2051</v>
      </c>
      <c r="AJ20" s="365"/>
    </row>
    <row r="21" spans="1:36" s="257" customFormat="1" ht="11.25" customHeight="1" x14ac:dyDescent="0.2">
      <c r="A21" s="274" t="s">
        <v>494</v>
      </c>
      <c r="B21" s="255"/>
      <c r="C21" s="255"/>
      <c r="D21" s="263" t="s">
        <v>447</v>
      </c>
      <c r="AJ21" s="363"/>
    </row>
    <row r="22" spans="1:36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>E94*$AJ$22</f>
        <v>0</v>
      </c>
      <c r="F22" s="282">
        <f t="shared" ref="F22:AH22" si="11">F94*$AJ$22</f>
        <v>0</v>
      </c>
      <c r="G22" s="282">
        <f t="shared" si="11"/>
        <v>0</v>
      </c>
      <c r="H22" s="282">
        <f t="shared" si="11"/>
        <v>0</v>
      </c>
      <c r="I22" s="282">
        <f t="shared" si="11"/>
        <v>0</v>
      </c>
      <c r="J22" s="282">
        <f t="shared" si="11"/>
        <v>0</v>
      </c>
      <c r="K22" s="282">
        <f t="shared" si="11"/>
        <v>0</v>
      </c>
      <c r="L22" s="282">
        <f t="shared" si="11"/>
        <v>0</v>
      </c>
      <c r="M22" s="282">
        <f t="shared" si="11"/>
        <v>0</v>
      </c>
      <c r="N22" s="282">
        <f t="shared" si="11"/>
        <v>0</v>
      </c>
      <c r="O22" s="282">
        <f t="shared" si="11"/>
        <v>0</v>
      </c>
      <c r="P22" s="282">
        <f t="shared" si="11"/>
        <v>0</v>
      </c>
      <c r="Q22" s="282">
        <f t="shared" si="11"/>
        <v>0</v>
      </c>
      <c r="R22" s="282">
        <f t="shared" si="11"/>
        <v>0</v>
      </c>
      <c r="S22" s="282">
        <f t="shared" si="11"/>
        <v>0</v>
      </c>
      <c r="T22" s="282">
        <f t="shared" si="11"/>
        <v>0</v>
      </c>
      <c r="U22" s="282">
        <f t="shared" si="11"/>
        <v>0</v>
      </c>
      <c r="V22" s="282">
        <f t="shared" si="11"/>
        <v>0</v>
      </c>
      <c r="W22" s="282">
        <f t="shared" si="11"/>
        <v>0</v>
      </c>
      <c r="X22" s="282">
        <f t="shared" si="11"/>
        <v>0</v>
      </c>
      <c r="Y22" s="282">
        <f t="shared" si="11"/>
        <v>0</v>
      </c>
      <c r="Z22" s="282">
        <f t="shared" si="11"/>
        <v>0</v>
      </c>
      <c r="AA22" s="282">
        <f t="shared" si="11"/>
        <v>0</v>
      </c>
      <c r="AB22" s="282">
        <f t="shared" si="11"/>
        <v>0</v>
      </c>
      <c r="AC22" s="282">
        <f t="shared" si="11"/>
        <v>0</v>
      </c>
      <c r="AD22" s="282">
        <f t="shared" si="11"/>
        <v>0</v>
      </c>
      <c r="AE22" s="282">
        <f t="shared" si="11"/>
        <v>0</v>
      </c>
      <c r="AF22" s="282">
        <f t="shared" si="11"/>
        <v>0</v>
      </c>
      <c r="AG22" s="282">
        <f t="shared" si="11"/>
        <v>0</v>
      </c>
      <c r="AH22" s="282">
        <f t="shared" si="11"/>
        <v>0</v>
      </c>
      <c r="AJ22" s="365">
        <v>1</v>
      </c>
    </row>
    <row r="23" spans="1:36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>E95*$AJ$23</f>
        <v>0</v>
      </c>
      <c r="F23" s="282">
        <f t="shared" ref="F23:AH23" si="12">F95*$AJ$23</f>
        <v>0</v>
      </c>
      <c r="G23" s="282">
        <f t="shared" si="12"/>
        <v>0</v>
      </c>
      <c r="H23" s="282">
        <f t="shared" si="12"/>
        <v>0</v>
      </c>
      <c r="I23" s="282">
        <f t="shared" si="12"/>
        <v>0</v>
      </c>
      <c r="J23" s="282">
        <f t="shared" si="12"/>
        <v>0</v>
      </c>
      <c r="K23" s="282">
        <f t="shared" si="12"/>
        <v>0</v>
      </c>
      <c r="L23" s="282">
        <f t="shared" si="12"/>
        <v>0</v>
      </c>
      <c r="M23" s="282">
        <f t="shared" si="12"/>
        <v>0</v>
      </c>
      <c r="N23" s="282">
        <f t="shared" si="12"/>
        <v>0</v>
      </c>
      <c r="O23" s="282">
        <f t="shared" si="12"/>
        <v>0</v>
      </c>
      <c r="P23" s="282">
        <f t="shared" si="12"/>
        <v>0</v>
      </c>
      <c r="Q23" s="282">
        <f t="shared" si="12"/>
        <v>0</v>
      </c>
      <c r="R23" s="282">
        <f t="shared" si="12"/>
        <v>0</v>
      </c>
      <c r="S23" s="282">
        <f t="shared" si="12"/>
        <v>0</v>
      </c>
      <c r="T23" s="282">
        <f t="shared" si="12"/>
        <v>0</v>
      </c>
      <c r="U23" s="282">
        <f t="shared" si="12"/>
        <v>0</v>
      </c>
      <c r="V23" s="282">
        <f t="shared" si="12"/>
        <v>0</v>
      </c>
      <c r="W23" s="282">
        <f t="shared" si="12"/>
        <v>0</v>
      </c>
      <c r="X23" s="282">
        <f t="shared" si="12"/>
        <v>0</v>
      </c>
      <c r="Y23" s="282">
        <f t="shared" si="12"/>
        <v>0</v>
      </c>
      <c r="Z23" s="282">
        <f t="shared" si="12"/>
        <v>0</v>
      </c>
      <c r="AA23" s="282">
        <f t="shared" si="12"/>
        <v>0</v>
      </c>
      <c r="AB23" s="282">
        <f t="shared" si="12"/>
        <v>0</v>
      </c>
      <c r="AC23" s="282">
        <f t="shared" si="12"/>
        <v>0</v>
      </c>
      <c r="AD23" s="282">
        <f t="shared" si="12"/>
        <v>0</v>
      </c>
      <c r="AE23" s="282">
        <f t="shared" si="12"/>
        <v>0</v>
      </c>
      <c r="AF23" s="282">
        <f t="shared" si="12"/>
        <v>0</v>
      </c>
      <c r="AG23" s="282">
        <f t="shared" si="12"/>
        <v>0</v>
      </c>
      <c r="AH23" s="282">
        <f t="shared" si="12"/>
        <v>0</v>
      </c>
      <c r="AJ23" s="365">
        <v>1</v>
      </c>
    </row>
    <row r="24" spans="1:36" s="252" customFormat="1" x14ac:dyDescent="0.2">
      <c r="A24" s="255">
        <v>3</v>
      </c>
      <c r="B24" s="254" t="s">
        <v>562</v>
      </c>
      <c r="C24" s="254" t="s">
        <v>537</v>
      </c>
      <c r="D24" s="262">
        <v>3.5</v>
      </c>
      <c r="E24" s="282">
        <f>E96*$AJ$24</f>
        <v>0</v>
      </c>
      <c r="F24" s="282">
        <f t="shared" ref="F24:AH24" si="13">F96*$AJ$24</f>
        <v>0</v>
      </c>
      <c r="G24" s="282">
        <f t="shared" si="13"/>
        <v>0</v>
      </c>
      <c r="H24" s="282">
        <f t="shared" si="13"/>
        <v>0</v>
      </c>
      <c r="I24" s="282">
        <f t="shared" si="13"/>
        <v>0</v>
      </c>
      <c r="J24" s="282">
        <f t="shared" si="13"/>
        <v>0</v>
      </c>
      <c r="K24" s="282">
        <f t="shared" si="13"/>
        <v>0</v>
      </c>
      <c r="L24" s="282">
        <f t="shared" si="13"/>
        <v>0</v>
      </c>
      <c r="M24" s="282">
        <f t="shared" si="13"/>
        <v>0</v>
      </c>
      <c r="N24" s="282">
        <f t="shared" si="13"/>
        <v>0</v>
      </c>
      <c r="O24" s="282">
        <f t="shared" si="13"/>
        <v>0</v>
      </c>
      <c r="P24" s="282">
        <f t="shared" si="13"/>
        <v>0</v>
      </c>
      <c r="Q24" s="282">
        <f t="shared" si="13"/>
        <v>0</v>
      </c>
      <c r="R24" s="282">
        <f t="shared" si="13"/>
        <v>0</v>
      </c>
      <c r="S24" s="282">
        <f t="shared" si="13"/>
        <v>0</v>
      </c>
      <c r="T24" s="282">
        <f t="shared" si="13"/>
        <v>0</v>
      </c>
      <c r="U24" s="282">
        <f t="shared" si="13"/>
        <v>0</v>
      </c>
      <c r="V24" s="282">
        <f t="shared" si="13"/>
        <v>0</v>
      </c>
      <c r="W24" s="282">
        <f t="shared" si="13"/>
        <v>0</v>
      </c>
      <c r="X24" s="282">
        <f t="shared" si="13"/>
        <v>0</v>
      </c>
      <c r="Y24" s="282">
        <f t="shared" si="13"/>
        <v>0</v>
      </c>
      <c r="Z24" s="282">
        <f t="shared" si="13"/>
        <v>0</v>
      </c>
      <c r="AA24" s="282">
        <f t="shared" si="13"/>
        <v>0</v>
      </c>
      <c r="AB24" s="282">
        <f t="shared" si="13"/>
        <v>0</v>
      </c>
      <c r="AC24" s="282">
        <f t="shared" si="13"/>
        <v>0</v>
      </c>
      <c r="AD24" s="282">
        <f t="shared" si="13"/>
        <v>0</v>
      </c>
      <c r="AE24" s="282">
        <f t="shared" si="13"/>
        <v>0</v>
      </c>
      <c r="AF24" s="282">
        <f t="shared" si="13"/>
        <v>0</v>
      </c>
      <c r="AG24" s="282">
        <f t="shared" si="13"/>
        <v>0</v>
      </c>
      <c r="AH24" s="282">
        <f t="shared" si="13"/>
        <v>0</v>
      </c>
      <c r="AJ24" s="365">
        <v>1</v>
      </c>
    </row>
    <row r="25" spans="1:36" s="252" customFormat="1" x14ac:dyDescent="0.2">
      <c r="A25" s="255">
        <v>4</v>
      </c>
      <c r="B25" s="378" t="s">
        <v>562</v>
      </c>
      <c r="C25" s="378" t="s">
        <v>536</v>
      </c>
      <c r="D25" s="26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0</v>
      </c>
      <c r="Q25" s="282">
        <v>0</v>
      </c>
      <c r="R25" s="282">
        <v>0</v>
      </c>
      <c r="S25" s="282">
        <v>0</v>
      </c>
      <c r="T25" s="282">
        <v>0</v>
      </c>
      <c r="U25" s="282">
        <v>0</v>
      </c>
      <c r="V25" s="282">
        <v>0</v>
      </c>
      <c r="W25" s="282">
        <v>0</v>
      </c>
      <c r="X25" s="282">
        <v>0</v>
      </c>
      <c r="Y25" s="282">
        <v>0</v>
      </c>
      <c r="Z25" s="282">
        <v>0</v>
      </c>
      <c r="AA25" s="282">
        <v>0</v>
      </c>
      <c r="AB25" s="282">
        <v>0</v>
      </c>
      <c r="AC25" s="282">
        <v>0</v>
      </c>
      <c r="AD25" s="282">
        <v>0</v>
      </c>
      <c r="AE25" s="282">
        <v>0</v>
      </c>
      <c r="AF25" s="282">
        <v>0</v>
      </c>
      <c r="AG25" s="282">
        <v>0</v>
      </c>
      <c r="AH25" s="282">
        <v>0</v>
      </c>
      <c r="AJ25" s="366"/>
    </row>
    <row r="26" spans="1:36" s="252" customFormat="1" x14ac:dyDescent="0.2">
      <c r="A26" s="255"/>
      <c r="B26" s="254"/>
      <c r="C26" s="254"/>
      <c r="D26" s="262"/>
      <c r="AJ26" s="366"/>
    </row>
    <row r="27" spans="1:36" s="252" customFormat="1" x14ac:dyDescent="0.2">
      <c r="A27" s="255"/>
      <c r="B27" s="254"/>
      <c r="C27" s="254" t="s">
        <v>522</v>
      </c>
      <c r="D27" s="262"/>
      <c r="E27" s="282">
        <f t="shared" ref="E27:AH27" si="14">E22*$D$22*365</f>
        <v>0</v>
      </c>
      <c r="F27" s="282">
        <f t="shared" si="14"/>
        <v>0</v>
      </c>
      <c r="G27" s="282">
        <f t="shared" si="14"/>
        <v>0</v>
      </c>
      <c r="H27" s="282">
        <f t="shared" si="14"/>
        <v>0</v>
      </c>
      <c r="I27" s="282">
        <f t="shared" si="14"/>
        <v>0</v>
      </c>
      <c r="J27" s="282">
        <f t="shared" si="14"/>
        <v>0</v>
      </c>
      <c r="K27" s="282">
        <f t="shared" si="14"/>
        <v>0</v>
      </c>
      <c r="L27" s="282">
        <f t="shared" si="14"/>
        <v>0</v>
      </c>
      <c r="M27" s="282">
        <f t="shared" si="14"/>
        <v>0</v>
      </c>
      <c r="N27" s="282">
        <f t="shared" si="14"/>
        <v>0</v>
      </c>
      <c r="O27" s="282">
        <f t="shared" si="14"/>
        <v>0</v>
      </c>
      <c r="P27" s="282">
        <f t="shared" si="14"/>
        <v>0</v>
      </c>
      <c r="Q27" s="282">
        <f t="shared" si="14"/>
        <v>0</v>
      </c>
      <c r="R27" s="282">
        <f t="shared" si="14"/>
        <v>0</v>
      </c>
      <c r="S27" s="282">
        <f t="shared" si="14"/>
        <v>0</v>
      </c>
      <c r="T27" s="282">
        <f t="shared" si="14"/>
        <v>0</v>
      </c>
      <c r="U27" s="282">
        <f t="shared" si="14"/>
        <v>0</v>
      </c>
      <c r="V27" s="282">
        <f t="shared" si="14"/>
        <v>0</v>
      </c>
      <c r="W27" s="282">
        <f t="shared" si="14"/>
        <v>0</v>
      </c>
      <c r="X27" s="282">
        <f t="shared" si="14"/>
        <v>0</v>
      </c>
      <c r="Y27" s="282">
        <f t="shared" si="14"/>
        <v>0</v>
      </c>
      <c r="Z27" s="282">
        <f t="shared" si="14"/>
        <v>0</v>
      </c>
      <c r="AA27" s="282">
        <f t="shared" si="14"/>
        <v>0</v>
      </c>
      <c r="AB27" s="282">
        <f t="shared" si="14"/>
        <v>0</v>
      </c>
      <c r="AC27" s="282">
        <f t="shared" si="14"/>
        <v>0</v>
      </c>
      <c r="AD27" s="282">
        <f t="shared" si="14"/>
        <v>0</v>
      </c>
      <c r="AE27" s="282">
        <f t="shared" si="14"/>
        <v>0</v>
      </c>
      <c r="AF27" s="282">
        <f t="shared" si="14"/>
        <v>0</v>
      </c>
      <c r="AG27" s="282">
        <f t="shared" si="14"/>
        <v>0</v>
      </c>
      <c r="AH27" s="282">
        <f t="shared" si="14"/>
        <v>0</v>
      </c>
      <c r="AJ27" s="366"/>
    </row>
    <row r="28" spans="1:36" s="252" customFormat="1" x14ac:dyDescent="0.2">
      <c r="A28" s="255"/>
      <c r="B28" s="254"/>
      <c r="C28" s="254"/>
      <c r="D28" s="262"/>
      <c r="E28" s="282">
        <f t="shared" ref="E28:AH28" si="15">E23*$D$23*365</f>
        <v>0</v>
      </c>
      <c r="F28" s="282">
        <f t="shared" si="15"/>
        <v>0</v>
      </c>
      <c r="G28" s="282">
        <f t="shared" si="15"/>
        <v>0</v>
      </c>
      <c r="H28" s="282">
        <f t="shared" si="15"/>
        <v>0</v>
      </c>
      <c r="I28" s="282">
        <f t="shared" si="15"/>
        <v>0</v>
      </c>
      <c r="J28" s="282">
        <f t="shared" si="15"/>
        <v>0</v>
      </c>
      <c r="K28" s="282">
        <f t="shared" si="15"/>
        <v>0</v>
      </c>
      <c r="L28" s="282">
        <f t="shared" si="15"/>
        <v>0</v>
      </c>
      <c r="M28" s="282">
        <f t="shared" si="15"/>
        <v>0</v>
      </c>
      <c r="N28" s="282">
        <f t="shared" si="15"/>
        <v>0</v>
      </c>
      <c r="O28" s="282">
        <f t="shared" si="15"/>
        <v>0</v>
      </c>
      <c r="P28" s="282">
        <f t="shared" si="15"/>
        <v>0</v>
      </c>
      <c r="Q28" s="282">
        <f t="shared" si="15"/>
        <v>0</v>
      </c>
      <c r="R28" s="282">
        <f t="shared" si="15"/>
        <v>0</v>
      </c>
      <c r="S28" s="282">
        <f t="shared" si="15"/>
        <v>0</v>
      </c>
      <c r="T28" s="282">
        <f t="shared" si="15"/>
        <v>0</v>
      </c>
      <c r="U28" s="282">
        <f t="shared" si="15"/>
        <v>0</v>
      </c>
      <c r="V28" s="282">
        <f t="shared" si="15"/>
        <v>0</v>
      </c>
      <c r="W28" s="282">
        <f t="shared" si="15"/>
        <v>0</v>
      </c>
      <c r="X28" s="282">
        <f t="shared" si="15"/>
        <v>0</v>
      </c>
      <c r="Y28" s="282">
        <f t="shared" si="15"/>
        <v>0</v>
      </c>
      <c r="Z28" s="282">
        <f t="shared" si="15"/>
        <v>0</v>
      </c>
      <c r="AA28" s="282">
        <f t="shared" si="15"/>
        <v>0</v>
      </c>
      <c r="AB28" s="282">
        <f t="shared" si="15"/>
        <v>0</v>
      </c>
      <c r="AC28" s="282">
        <f t="shared" si="15"/>
        <v>0</v>
      </c>
      <c r="AD28" s="282">
        <f t="shared" si="15"/>
        <v>0</v>
      </c>
      <c r="AE28" s="282">
        <f t="shared" si="15"/>
        <v>0</v>
      </c>
      <c r="AF28" s="282">
        <f t="shared" si="15"/>
        <v>0</v>
      </c>
      <c r="AG28" s="282">
        <f t="shared" si="15"/>
        <v>0</v>
      </c>
      <c r="AH28" s="282">
        <f t="shared" si="15"/>
        <v>0</v>
      </c>
      <c r="AJ28" s="366"/>
    </row>
    <row r="29" spans="1:36" s="252" customFormat="1" x14ac:dyDescent="0.2">
      <c r="A29" s="255"/>
      <c r="B29" s="254"/>
      <c r="C29" s="254"/>
      <c r="D29" s="262"/>
      <c r="E29" s="282">
        <f t="shared" ref="E29:AH29" si="16">E24*$D$24*365</f>
        <v>0</v>
      </c>
      <c r="F29" s="282">
        <f t="shared" si="16"/>
        <v>0</v>
      </c>
      <c r="G29" s="282">
        <f t="shared" si="16"/>
        <v>0</v>
      </c>
      <c r="H29" s="282">
        <f t="shared" si="16"/>
        <v>0</v>
      </c>
      <c r="I29" s="282">
        <f t="shared" si="16"/>
        <v>0</v>
      </c>
      <c r="J29" s="282">
        <f t="shared" si="16"/>
        <v>0</v>
      </c>
      <c r="K29" s="282">
        <f t="shared" si="16"/>
        <v>0</v>
      </c>
      <c r="L29" s="282">
        <f t="shared" si="16"/>
        <v>0</v>
      </c>
      <c r="M29" s="282">
        <f t="shared" si="16"/>
        <v>0</v>
      </c>
      <c r="N29" s="282">
        <f t="shared" si="16"/>
        <v>0</v>
      </c>
      <c r="O29" s="282">
        <f t="shared" si="16"/>
        <v>0</v>
      </c>
      <c r="P29" s="282">
        <f t="shared" si="16"/>
        <v>0</v>
      </c>
      <c r="Q29" s="282">
        <f t="shared" si="16"/>
        <v>0</v>
      </c>
      <c r="R29" s="282">
        <f t="shared" si="16"/>
        <v>0</v>
      </c>
      <c r="S29" s="282">
        <f t="shared" si="16"/>
        <v>0</v>
      </c>
      <c r="T29" s="282">
        <f t="shared" si="16"/>
        <v>0</v>
      </c>
      <c r="U29" s="282">
        <f t="shared" si="16"/>
        <v>0</v>
      </c>
      <c r="V29" s="282">
        <f t="shared" si="16"/>
        <v>0</v>
      </c>
      <c r="W29" s="282">
        <f t="shared" si="16"/>
        <v>0</v>
      </c>
      <c r="X29" s="282">
        <f t="shared" si="16"/>
        <v>0</v>
      </c>
      <c r="Y29" s="282">
        <f t="shared" si="16"/>
        <v>0</v>
      </c>
      <c r="Z29" s="282">
        <f t="shared" si="16"/>
        <v>0</v>
      </c>
      <c r="AA29" s="282">
        <f t="shared" si="16"/>
        <v>0</v>
      </c>
      <c r="AB29" s="282">
        <f t="shared" si="16"/>
        <v>0</v>
      </c>
      <c r="AC29" s="282">
        <f t="shared" si="16"/>
        <v>0</v>
      </c>
      <c r="AD29" s="282">
        <f t="shared" si="16"/>
        <v>0</v>
      </c>
      <c r="AE29" s="282">
        <f t="shared" si="16"/>
        <v>0</v>
      </c>
      <c r="AF29" s="282">
        <f t="shared" si="16"/>
        <v>0</v>
      </c>
      <c r="AG29" s="282">
        <f t="shared" si="16"/>
        <v>0</v>
      </c>
      <c r="AH29" s="282">
        <f t="shared" si="16"/>
        <v>0</v>
      </c>
      <c r="AJ29" s="366"/>
    </row>
    <row r="30" spans="1:36" s="252" customFormat="1" x14ac:dyDescent="0.2">
      <c r="A30" s="255"/>
      <c r="B30" s="254"/>
      <c r="C30" s="254"/>
      <c r="D30" s="262"/>
      <c r="E30" s="282">
        <f t="shared" ref="E30:AH30" si="17">E25*$D$25*365</f>
        <v>0</v>
      </c>
      <c r="F30" s="282">
        <f t="shared" si="17"/>
        <v>0</v>
      </c>
      <c r="G30" s="282">
        <f t="shared" si="17"/>
        <v>0</v>
      </c>
      <c r="H30" s="282">
        <f t="shared" si="17"/>
        <v>0</v>
      </c>
      <c r="I30" s="282">
        <f t="shared" si="17"/>
        <v>0</v>
      </c>
      <c r="J30" s="282">
        <f t="shared" si="17"/>
        <v>0</v>
      </c>
      <c r="K30" s="282">
        <f t="shared" si="17"/>
        <v>0</v>
      </c>
      <c r="L30" s="282">
        <f t="shared" si="17"/>
        <v>0</v>
      </c>
      <c r="M30" s="282">
        <f t="shared" si="17"/>
        <v>0</v>
      </c>
      <c r="N30" s="282">
        <f t="shared" si="17"/>
        <v>0</v>
      </c>
      <c r="O30" s="282">
        <f t="shared" si="17"/>
        <v>0</v>
      </c>
      <c r="P30" s="282">
        <f t="shared" si="17"/>
        <v>0</v>
      </c>
      <c r="Q30" s="282">
        <f t="shared" si="17"/>
        <v>0</v>
      </c>
      <c r="R30" s="282">
        <f t="shared" si="17"/>
        <v>0</v>
      </c>
      <c r="S30" s="282">
        <f t="shared" si="17"/>
        <v>0</v>
      </c>
      <c r="T30" s="282">
        <f t="shared" si="17"/>
        <v>0</v>
      </c>
      <c r="U30" s="282">
        <f t="shared" si="17"/>
        <v>0</v>
      </c>
      <c r="V30" s="282">
        <f t="shared" si="17"/>
        <v>0</v>
      </c>
      <c r="W30" s="282">
        <f t="shared" si="17"/>
        <v>0</v>
      </c>
      <c r="X30" s="282">
        <f t="shared" si="17"/>
        <v>0</v>
      </c>
      <c r="Y30" s="282">
        <f t="shared" si="17"/>
        <v>0</v>
      </c>
      <c r="Z30" s="282">
        <f t="shared" si="17"/>
        <v>0</v>
      </c>
      <c r="AA30" s="282">
        <f t="shared" si="17"/>
        <v>0</v>
      </c>
      <c r="AB30" s="282">
        <f t="shared" si="17"/>
        <v>0</v>
      </c>
      <c r="AC30" s="282">
        <f t="shared" si="17"/>
        <v>0</v>
      </c>
      <c r="AD30" s="282">
        <f t="shared" si="17"/>
        <v>0</v>
      </c>
      <c r="AE30" s="282">
        <f t="shared" si="17"/>
        <v>0</v>
      </c>
      <c r="AF30" s="282">
        <f t="shared" si="17"/>
        <v>0</v>
      </c>
      <c r="AG30" s="282">
        <f t="shared" si="17"/>
        <v>0</v>
      </c>
      <c r="AH30" s="282">
        <f t="shared" si="17"/>
        <v>0</v>
      </c>
      <c r="AJ30" s="366"/>
    </row>
    <row r="31" spans="1:36" s="252" customFormat="1" x14ac:dyDescent="0.2">
      <c r="A31" s="255"/>
      <c r="B31" s="254"/>
      <c r="C31" s="254"/>
      <c r="D31" s="262"/>
      <c r="AJ31" s="366"/>
    </row>
    <row r="32" spans="1:36" s="252" customFormat="1" x14ac:dyDescent="0.2">
      <c r="A32" s="255"/>
      <c r="B32" s="254"/>
      <c r="C32" s="254"/>
      <c r="D32" s="262"/>
      <c r="E32" s="282">
        <f t="shared" ref="E32:AH32" si="18">SUM(E27:E31)</f>
        <v>0</v>
      </c>
      <c r="F32" s="282">
        <f t="shared" si="18"/>
        <v>0</v>
      </c>
      <c r="G32" s="282">
        <f t="shared" si="18"/>
        <v>0</v>
      </c>
      <c r="H32" s="282">
        <f t="shared" si="18"/>
        <v>0</v>
      </c>
      <c r="I32" s="282">
        <f t="shared" si="18"/>
        <v>0</v>
      </c>
      <c r="J32" s="282">
        <f t="shared" si="18"/>
        <v>0</v>
      </c>
      <c r="K32" s="282">
        <f t="shared" si="18"/>
        <v>0</v>
      </c>
      <c r="L32" s="282">
        <f t="shared" si="18"/>
        <v>0</v>
      </c>
      <c r="M32" s="282">
        <f t="shared" si="18"/>
        <v>0</v>
      </c>
      <c r="N32" s="282">
        <f t="shared" si="18"/>
        <v>0</v>
      </c>
      <c r="O32" s="282">
        <f t="shared" si="18"/>
        <v>0</v>
      </c>
      <c r="P32" s="282">
        <f t="shared" si="18"/>
        <v>0</v>
      </c>
      <c r="Q32" s="282">
        <f t="shared" si="18"/>
        <v>0</v>
      </c>
      <c r="R32" s="282">
        <f t="shared" si="18"/>
        <v>0</v>
      </c>
      <c r="S32" s="282">
        <f t="shared" si="18"/>
        <v>0</v>
      </c>
      <c r="T32" s="282">
        <f t="shared" si="18"/>
        <v>0</v>
      </c>
      <c r="U32" s="282">
        <f t="shared" si="18"/>
        <v>0</v>
      </c>
      <c r="V32" s="282">
        <f t="shared" si="18"/>
        <v>0</v>
      </c>
      <c r="W32" s="282">
        <f t="shared" si="18"/>
        <v>0</v>
      </c>
      <c r="X32" s="282">
        <f t="shared" si="18"/>
        <v>0</v>
      </c>
      <c r="Y32" s="282">
        <f t="shared" si="18"/>
        <v>0</v>
      </c>
      <c r="Z32" s="282">
        <f t="shared" si="18"/>
        <v>0</v>
      </c>
      <c r="AA32" s="282">
        <f t="shared" si="18"/>
        <v>0</v>
      </c>
      <c r="AB32" s="282">
        <f t="shared" si="18"/>
        <v>0</v>
      </c>
      <c r="AC32" s="282">
        <f t="shared" si="18"/>
        <v>0</v>
      </c>
      <c r="AD32" s="282">
        <f t="shared" si="18"/>
        <v>0</v>
      </c>
      <c r="AE32" s="282">
        <f t="shared" si="18"/>
        <v>0</v>
      </c>
      <c r="AF32" s="282">
        <f t="shared" si="18"/>
        <v>0</v>
      </c>
      <c r="AG32" s="282">
        <f t="shared" si="18"/>
        <v>0</v>
      </c>
      <c r="AH32" s="282">
        <f t="shared" si="18"/>
        <v>0</v>
      </c>
      <c r="AJ32" s="366"/>
    </row>
    <row r="33" spans="1:36" s="252" customFormat="1" x14ac:dyDescent="0.2">
      <c r="A33" s="255"/>
      <c r="B33" s="254"/>
      <c r="C33" s="254"/>
      <c r="D33" s="262"/>
      <c r="AJ33" s="366"/>
    </row>
    <row r="34" spans="1:36" x14ac:dyDescent="0.2">
      <c r="AJ34" s="366"/>
    </row>
    <row r="35" spans="1:36" x14ac:dyDescent="0.2">
      <c r="AJ35" s="366"/>
    </row>
    <row r="36" spans="1:36" s="256" customFormat="1" x14ac:dyDescent="0.2">
      <c r="A36" s="275" t="s">
        <v>493</v>
      </c>
      <c r="E36" s="277">
        <v>1</v>
      </c>
      <c r="F36" s="277">
        <v>2</v>
      </c>
      <c r="G36" s="277">
        <v>3</v>
      </c>
      <c r="H36" s="277">
        <v>4</v>
      </c>
      <c r="I36" s="277">
        <v>5</v>
      </c>
      <c r="J36" s="277">
        <v>6</v>
      </c>
      <c r="K36" s="277">
        <v>7</v>
      </c>
      <c r="L36" s="277">
        <v>8</v>
      </c>
      <c r="M36" s="277">
        <v>9</v>
      </c>
      <c r="N36" s="277">
        <v>10</v>
      </c>
      <c r="O36" s="277">
        <v>11</v>
      </c>
      <c r="P36" s="277">
        <v>12</v>
      </c>
      <c r="Q36" s="277">
        <v>13</v>
      </c>
      <c r="R36" s="277">
        <v>14</v>
      </c>
      <c r="S36" s="277">
        <v>15</v>
      </c>
      <c r="T36" s="277">
        <v>16</v>
      </c>
      <c r="U36" s="277">
        <v>17</v>
      </c>
      <c r="V36" s="277">
        <v>18</v>
      </c>
      <c r="W36" s="277">
        <v>19</v>
      </c>
      <c r="X36" s="277">
        <v>20</v>
      </c>
      <c r="Y36" s="277">
        <v>21</v>
      </c>
      <c r="Z36" s="277">
        <v>22</v>
      </c>
      <c r="AA36" s="277">
        <v>23</v>
      </c>
      <c r="AB36" s="277">
        <v>24</v>
      </c>
      <c r="AC36" s="277">
        <v>25</v>
      </c>
      <c r="AD36" s="277">
        <v>26</v>
      </c>
      <c r="AE36" s="277">
        <v>27</v>
      </c>
      <c r="AF36" s="277">
        <v>28</v>
      </c>
      <c r="AG36" s="277">
        <v>29</v>
      </c>
      <c r="AH36" s="277">
        <v>30</v>
      </c>
      <c r="AJ36" s="367"/>
    </row>
    <row r="37" spans="1:36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f>Parametre!C13</f>
        <v>2022</v>
      </c>
      <c r="F37" s="276">
        <f>E37+1</f>
        <v>2023</v>
      </c>
      <c r="G37" s="276">
        <f t="shared" ref="G37:M37" si="19">F37+1</f>
        <v>2024</v>
      </c>
      <c r="H37" s="276">
        <f t="shared" si="19"/>
        <v>2025</v>
      </c>
      <c r="I37" s="276">
        <f t="shared" si="19"/>
        <v>2026</v>
      </c>
      <c r="J37" s="276">
        <f t="shared" si="19"/>
        <v>2027</v>
      </c>
      <c r="K37" s="276">
        <f t="shared" si="19"/>
        <v>2028</v>
      </c>
      <c r="L37" s="276">
        <f t="shared" si="19"/>
        <v>2029</v>
      </c>
      <c r="M37" s="276">
        <f t="shared" si="19"/>
        <v>2030</v>
      </c>
      <c r="N37" s="276">
        <f>M37+1</f>
        <v>2031</v>
      </c>
      <c r="O37" s="276">
        <f t="shared" ref="O37:AH37" si="20">N37+1</f>
        <v>2032</v>
      </c>
      <c r="P37" s="276">
        <f t="shared" si="20"/>
        <v>2033</v>
      </c>
      <c r="Q37" s="276">
        <f t="shared" si="20"/>
        <v>2034</v>
      </c>
      <c r="R37" s="276">
        <f t="shared" si="20"/>
        <v>2035</v>
      </c>
      <c r="S37" s="276">
        <f t="shared" si="20"/>
        <v>2036</v>
      </c>
      <c r="T37" s="276">
        <f t="shared" si="20"/>
        <v>2037</v>
      </c>
      <c r="U37" s="276">
        <f t="shared" si="20"/>
        <v>2038</v>
      </c>
      <c r="V37" s="276">
        <f t="shared" si="20"/>
        <v>2039</v>
      </c>
      <c r="W37" s="276">
        <f t="shared" si="20"/>
        <v>2040</v>
      </c>
      <c r="X37" s="276">
        <f t="shared" si="20"/>
        <v>2041</v>
      </c>
      <c r="Y37" s="276">
        <f t="shared" si="20"/>
        <v>2042</v>
      </c>
      <c r="Z37" s="276">
        <f t="shared" si="20"/>
        <v>2043</v>
      </c>
      <c r="AA37" s="276">
        <f t="shared" si="20"/>
        <v>2044</v>
      </c>
      <c r="AB37" s="276">
        <f t="shared" si="20"/>
        <v>2045</v>
      </c>
      <c r="AC37" s="276">
        <f t="shared" si="20"/>
        <v>2046</v>
      </c>
      <c r="AD37" s="276">
        <f t="shared" si="20"/>
        <v>2047</v>
      </c>
      <c r="AE37" s="276">
        <f t="shared" si="20"/>
        <v>2048</v>
      </c>
      <c r="AF37" s="276">
        <f t="shared" si="20"/>
        <v>2049</v>
      </c>
      <c r="AG37" s="276">
        <f t="shared" si="20"/>
        <v>2050</v>
      </c>
      <c r="AH37" s="276">
        <f t="shared" si="20"/>
        <v>2051</v>
      </c>
      <c r="AJ37" s="365"/>
    </row>
    <row r="38" spans="1:36" s="257" customFormat="1" ht="11.25" customHeight="1" x14ac:dyDescent="0.2">
      <c r="A38" s="274" t="s">
        <v>495</v>
      </c>
      <c r="B38" s="255"/>
      <c r="C38" s="255"/>
      <c r="D38" s="263" t="s">
        <v>447</v>
      </c>
      <c r="AJ38" s="365"/>
    </row>
    <row r="39" spans="1:36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>E99*$AJ$39</f>
        <v>0</v>
      </c>
      <c r="F39" s="282">
        <f t="shared" ref="F39:AH39" si="21">F99*$AJ$39</f>
        <v>0</v>
      </c>
      <c r="G39" s="282">
        <f t="shared" si="21"/>
        <v>0</v>
      </c>
      <c r="H39" s="282">
        <f t="shared" si="21"/>
        <v>0</v>
      </c>
      <c r="I39" s="282">
        <f t="shared" si="21"/>
        <v>0</v>
      </c>
      <c r="J39" s="282">
        <f t="shared" si="21"/>
        <v>0</v>
      </c>
      <c r="K39" s="282">
        <f t="shared" si="21"/>
        <v>0</v>
      </c>
      <c r="L39" s="282">
        <f t="shared" si="21"/>
        <v>0</v>
      </c>
      <c r="M39" s="282">
        <f t="shared" si="21"/>
        <v>0</v>
      </c>
      <c r="N39" s="282">
        <f t="shared" si="21"/>
        <v>0</v>
      </c>
      <c r="O39" s="282">
        <f t="shared" si="21"/>
        <v>0</v>
      </c>
      <c r="P39" s="282">
        <f t="shared" si="21"/>
        <v>0</v>
      </c>
      <c r="Q39" s="282">
        <f t="shared" si="21"/>
        <v>0</v>
      </c>
      <c r="R39" s="282">
        <f t="shared" si="21"/>
        <v>0</v>
      </c>
      <c r="S39" s="282">
        <f t="shared" si="21"/>
        <v>0</v>
      </c>
      <c r="T39" s="282">
        <f t="shared" si="21"/>
        <v>0</v>
      </c>
      <c r="U39" s="282">
        <f t="shared" si="21"/>
        <v>0</v>
      </c>
      <c r="V39" s="282">
        <f t="shared" si="21"/>
        <v>0</v>
      </c>
      <c r="W39" s="282">
        <f t="shared" si="21"/>
        <v>0</v>
      </c>
      <c r="X39" s="282">
        <f t="shared" si="21"/>
        <v>0</v>
      </c>
      <c r="Y39" s="282">
        <f t="shared" si="21"/>
        <v>0</v>
      </c>
      <c r="Z39" s="282">
        <f t="shared" si="21"/>
        <v>0</v>
      </c>
      <c r="AA39" s="282">
        <f t="shared" si="21"/>
        <v>0</v>
      </c>
      <c r="AB39" s="282">
        <f t="shared" si="21"/>
        <v>0</v>
      </c>
      <c r="AC39" s="282">
        <f t="shared" si="21"/>
        <v>0</v>
      </c>
      <c r="AD39" s="282">
        <f t="shared" si="21"/>
        <v>0</v>
      </c>
      <c r="AE39" s="282">
        <f t="shared" si="21"/>
        <v>0</v>
      </c>
      <c r="AF39" s="282">
        <f t="shared" si="21"/>
        <v>0</v>
      </c>
      <c r="AG39" s="282">
        <f t="shared" si="21"/>
        <v>0</v>
      </c>
      <c r="AH39" s="282">
        <f t="shared" si="21"/>
        <v>0</v>
      </c>
      <c r="AJ39" s="365">
        <v>1</v>
      </c>
    </row>
    <row r="40" spans="1:36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>E100*$AJ$40</f>
        <v>0</v>
      </c>
      <c r="F40" s="282">
        <f t="shared" ref="F40:AH40" si="22">F100*$AJ$40</f>
        <v>0</v>
      </c>
      <c r="G40" s="282">
        <f t="shared" si="22"/>
        <v>0</v>
      </c>
      <c r="H40" s="282">
        <f t="shared" si="22"/>
        <v>0</v>
      </c>
      <c r="I40" s="282">
        <f t="shared" si="22"/>
        <v>0</v>
      </c>
      <c r="J40" s="282">
        <f t="shared" si="22"/>
        <v>0</v>
      </c>
      <c r="K40" s="282">
        <f t="shared" si="22"/>
        <v>0</v>
      </c>
      <c r="L40" s="282">
        <f t="shared" si="22"/>
        <v>0</v>
      </c>
      <c r="M40" s="282">
        <f t="shared" si="22"/>
        <v>0</v>
      </c>
      <c r="N40" s="282">
        <f t="shared" si="22"/>
        <v>0</v>
      </c>
      <c r="O40" s="282">
        <f t="shared" si="22"/>
        <v>0</v>
      </c>
      <c r="P40" s="282">
        <f t="shared" si="22"/>
        <v>0</v>
      </c>
      <c r="Q40" s="282">
        <f t="shared" si="22"/>
        <v>0</v>
      </c>
      <c r="R40" s="282">
        <f t="shared" si="22"/>
        <v>0</v>
      </c>
      <c r="S40" s="282">
        <f t="shared" si="22"/>
        <v>0</v>
      </c>
      <c r="T40" s="282">
        <f t="shared" si="22"/>
        <v>0</v>
      </c>
      <c r="U40" s="282">
        <f t="shared" si="22"/>
        <v>0</v>
      </c>
      <c r="V40" s="282">
        <f t="shared" si="22"/>
        <v>0</v>
      </c>
      <c r="W40" s="282">
        <f t="shared" si="22"/>
        <v>0</v>
      </c>
      <c r="X40" s="282">
        <f t="shared" si="22"/>
        <v>0</v>
      </c>
      <c r="Y40" s="282">
        <f t="shared" si="22"/>
        <v>0</v>
      </c>
      <c r="Z40" s="282">
        <f t="shared" si="22"/>
        <v>0</v>
      </c>
      <c r="AA40" s="282">
        <f t="shared" si="22"/>
        <v>0</v>
      </c>
      <c r="AB40" s="282">
        <f t="shared" si="22"/>
        <v>0</v>
      </c>
      <c r="AC40" s="282">
        <f t="shared" si="22"/>
        <v>0</v>
      </c>
      <c r="AD40" s="282">
        <f t="shared" si="22"/>
        <v>0</v>
      </c>
      <c r="AE40" s="282">
        <f t="shared" si="22"/>
        <v>0</v>
      </c>
      <c r="AF40" s="282">
        <f t="shared" si="22"/>
        <v>0</v>
      </c>
      <c r="AG40" s="282">
        <f t="shared" si="22"/>
        <v>0</v>
      </c>
      <c r="AH40" s="282">
        <f t="shared" si="22"/>
        <v>0</v>
      </c>
      <c r="AJ40" s="365">
        <v>1</v>
      </c>
    </row>
    <row r="41" spans="1:36" s="252" customFormat="1" x14ac:dyDescent="0.2">
      <c r="A41" s="255">
        <v>3</v>
      </c>
      <c r="B41" s="254" t="s">
        <v>562</v>
      </c>
      <c r="C41" s="254" t="s">
        <v>537</v>
      </c>
      <c r="D41" s="262">
        <v>3.5</v>
      </c>
      <c r="E41" s="282">
        <f>E101*$AJ$41</f>
        <v>0</v>
      </c>
      <c r="F41" s="282">
        <f t="shared" ref="F41:AH41" si="23">F101*$AJ$41</f>
        <v>0</v>
      </c>
      <c r="G41" s="282">
        <f t="shared" si="23"/>
        <v>0</v>
      </c>
      <c r="H41" s="282">
        <f t="shared" si="23"/>
        <v>0</v>
      </c>
      <c r="I41" s="282">
        <f t="shared" si="23"/>
        <v>0</v>
      </c>
      <c r="J41" s="282">
        <f t="shared" si="23"/>
        <v>0</v>
      </c>
      <c r="K41" s="282">
        <f t="shared" si="23"/>
        <v>0</v>
      </c>
      <c r="L41" s="282">
        <f t="shared" si="23"/>
        <v>0</v>
      </c>
      <c r="M41" s="282">
        <f t="shared" si="23"/>
        <v>0</v>
      </c>
      <c r="N41" s="282">
        <f t="shared" si="23"/>
        <v>0</v>
      </c>
      <c r="O41" s="282">
        <f t="shared" si="23"/>
        <v>0</v>
      </c>
      <c r="P41" s="282">
        <f t="shared" si="23"/>
        <v>0</v>
      </c>
      <c r="Q41" s="282">
        <f t="shared" si="23"/>
        <v>0</v>
      </c>
      <c r="R41" s="282">
        <f t="shared" si="23"/>
        <v>0</v>
      </c>
      <c r="S41" s="282">
        <f t="shared" si="23"/>
        <v>0</v>
      </c>
      <c r="T41" s="282">
        <f t="shared" si="23"/>
        <v>0</v>
      </c>
      <c r="U41" s="282">
        <f t="shared" si="23"/>
        <v>0</v>
      </c>
      <c r="V41" s="282">
        <f t="shared" si="23"/>
        <v>0</v>
      </c>
      <c r="W41" s="282">
        <f t="shared" si="23"/>
        <v>0</v>
      </c>
      <c r="X41" s="282">
        <f t="shared" si="23"/>
        <v>0</v>
      </c>
      <c r="Y41" s="282">
        <f t="shared" si="23"/>
        <v>0</v>
      </c>
      <c r="Z41" s="282">
        <f t="shared" si="23"/>
        <v>0</v>
      </c>
      <c r="AA41" s="282">
        <f t="shared" si="23"/>
        <v>0</v>
      </c>
      <c r="AB41" s="282">
        <f t="shared" si="23"/>
        <v>0</v>
      </c>
      <c r="AC41" s="282">
        <f t="shared" si="23"/>
        <v>0</v>
      </c>
      <c r="AD41" s="282">
        <f t="shared" si="23"/>
        <v>0</v>
      </c>
      <c r="AE41" s="282">
        <f t="shared" si="23"/>
        <v>0</v>
      </c>
      <c r="AF41" s="282">
        <f t="shared" si="23"/>
        <v>0</v>
      </c>
      <c r="AG41" s="282">
        <f t="shared" si="23"/>
        <v>0</v>
      </c>
      <c r="AH41" s="282">
        <f t="shared" si="23"/>
        <v>0</v>
      </c>
      <c r="AJ41" s="365">
        <v>1</v>
      </c>
    </row>
    <row r="42" spans="1:36" s="252" customFormat="1" x14ac:dyDescent="0.2">
      <c r="A42" s="255">
        <v>4</v>
      </c>
      <c r="B42" s="378" t="s">
        <v>562</v>
      </c>
      <c r="C42" s="378" t="s">
        <v>536</v>
      </c>
      <c r="D42" s="262">
        <v>0</v>
      </c>
      <c r="E42" s="282">
        <v>0</v>
      </c>
      <c r="F42" s="282">
        <v>0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2">
        <v>0</v>
      </c>
      <c r="R42" s="282">
        <v>0</v>
      </c>
      <c r="S42" s="282">
        <v>0</v>
      </c>
      <c r="T42" s="282">
        <v>0</v>
      </c>
      <c r="U42" s="282">
        <v>0</v>
      </c>
      <c r="V42" s="282">
        <v>0</v>
      </c>
      <c r="W42" s="282">
        <v>0</v>
      </c>
      <c r="X42" s="282">
        <v>0</v>
      </c>
      <c r="Y42" s="282">
        <v>0</v>
      </c>
      <c r="Z42" s="282">
        <v>0</v>
      </c>
      <c r="AA42" s="282">
        <v>0</v>
      </c>
      <c r="AB42" s="282">
        <v>0</v>
      </c>
      <c r="AC42" s="282">
        <v>0</v>
      </c>
      <c r="AD42" s="282">
        <v>0</v>
      </c>
      <c r="AE42" s="282">
        <v>0</v>
      </c>
      <c r="AF42" s="282">
        <v>0</v>
      </c>
      <c r="AG42" s="282">
        <v>0</v>
      </c>
      <c r="AH42" s="282">
        <v>0</v>
      </c>
      <c r="AJ42" s="366"/>
    </row>
    <row r="43" spans="1:36" s="252" customFormat="1" x14ac:dyDescent="0.2">
      <c r="A43" s="255"/>
      <c r="B43" s="254"/>
      <c r="C43" s="254"/>
      <c r="D43" s="262"/>
      <c r="AJ43" s="366"/>
    </row>
    <row r="44" spans="1:36" s="252" customFormat="1" x14ac:dyDescent="0.2">
      <c r="A44" s="255"/>
      <c r="B44" s="254"/>
      <c r="C44" s="254" t="s">
        <v>522</v>
      </c>
      <c r="D44" s="262"/>
      <c r="E44" s="282">
        <f t="shared" ref="E44:AH44" si="24">E39*$D$39*365</f>
        <v>0</v>
      </c>
      <c r="F44" s="282">
        <f t="shared" si="24"/>
        <v>0</v>
      </c>
      <c r="G44" s="282">
        <f t="shared" si="24"/>
        <v>0</v>
      </c>
      <c r="H44" s="282">
        <f t="shared" si="24"/>
        <v>0</v>
      </c>
      <c r="I44" s="282">
        <f t="shared" si="24"/>
        <v>0</v>
      </c>
      <c r="J44" s="282">
        <f t="shared" si="24"/>
        <v>0</v>
      </c>
      <c r="K44" s="282">
        <f t="shared" si="24"/>
        <v>0</v>
      </c>
      <c r="L44" s="282">
        <f t="shared" si="24"/>
        <v>0</v>
      </c>
      <c r="M44" s="282">
        <f t="shared" si="24"/>
        <v>0</v>
      </c>
      <c r="N44" s="282">
        <f t="shared" si="24"/>
        <v>0</v>
      </c>
      <c r="O44" s="282">
        <f t="shared" si="24"/>
        <v>0</v>
      </c>
      <c r="P44" s="282">
        <f t="shared" si="24"/>
        <v>0</v>
      </c>
      <c r="Q44" s="282">
        <f t="shared" si="24"/>
        <v>0</v>
      </c>
      <c r="R44" s="282">
        <f t="shared" si="24"/>
        <v>0</v>
      </c>
      <c r="S44" s="282">
        <f t="shared" si="24"/>
        <v>0</v>
      </c>
      <c r="T44" s="282">
        <f t="shared" si="24"/>
        <v>0</v>
      </c>
      <c r="U44" s="282">
        <f t="shared" si="24"/>
        <v>0</v>
      </c>
      <c r="V44" s="282">
        <f t="shared" si="24"/>
        <v>0</v>
      </c>
      <c r="W44" s="282">
        <f t="shared" si="24"/>
        <v>0</v>
      </c>
      <c r="X44" s="282">
        <f t="shared" si="24"/>
        <v>0</v>
      </c>
      <c r="Y44" s="282">
        <f t="shared" si="24"/>
        <v>0</v>
      </c>
      <c r="Z44" s="282">
        <f t="shared" si="24"/>
        <v>0</v>
      </c>
      <c r="AA44" s="282">
        <f t="shared" si="24"/>
        <v>0</v>
      </c>
      <c r="AB44" s="282">
        <f t="shared" si="24"/>
        <v>0</v>
      </c>
      <c r="AC44" s="282">
        <f t="shared" si="24"/>
        <v>0</v>
      </c>
      <c r="AD44" s="282">
        <f t="shared" si="24"/>
        <v>0</v>
      </c>
      <c r="AE44" s="282">
        <f t="shared" si="24"/>
        <v>0</v>
      </c>
      <c r="AF44" s="282">
        <f t="shared" si="24"/>
        <v>0</v>
      </c>
      <c r="AG44" s="282">
        <f t="shared" si="24"/>
        <v>0</v>
      </c>
      <c r="AH44" s="282">
        <f t="shared" si="24"/>
        <v>0</v>
      </c>
      <c r="AJ44" s="366"/>
    </row>
    <row r="45" spans="1:36" s="252" customFormat="1" x14ac:dyDescent="0.2">
      <c r="A45" s="255"/>
      <c r="B45" s="254"/>
      <c r="C45" s="254"/>
      <c r="D45" s="262"/>
      <c r="E45" s="282">
        <f t="shared" ref="E45:AH45" si="25">E40*$D$40*365</f>
        <v>0</v>
      </c>
      <c r="F45" s="282">
        <f t="shared" si="25"/>
        <v>0</v>
      </c>
      <c r="G45" s="282">
        <f t="shared" si="25"/>
        <v>0</v>
      </c>
      <c r="H45" s="282">
        <f t="shared" si="25"/>
        <v>0</v>
      </c>
      <c r="I45" s="282">
        <f t="shared" si="25"/>
        <v>0</v>
      </c>
      <c r="J45" s="282">
        <f t="shared" si="25"/>
        <v>0</v>
      </c>
      <c r="K45" s="282">
        <f t="shared" si="25"/>
        <v>0</v>
      </c>
      <c r="L45" s="282">
        <f t="shared" si="25"/>
        <v>0</v>
      </c>
      <c r="M45" s="282">
        <f t="shared" si="25"/>
        <v>0</v>
      </c>
      <c r="N45" s="282">
        <f t="shared" si="25"/>
        <v>0</v>
      </c>
      <c r="O45" s="282">
        <f t="shared" si="25"/>
        <v>0</v>
      </c>
      <c r="P45" s="282">
        <f t="shared" si="25"/>
        <v>0</v>
      </c>
      <c r="Q45" s="282">
        <f t="shared" si="25"/>
        <v>0</v>
      </c>
      <c r="R45" s="282">
        <f t="shared" si="25"/>
        <v>0</v>
      </c>
      <c r="S45" s="282">
        <f t="shared" si="25"/>
        <v>0</v>
      </c>
      <c r="T45" s="282">
        <f t="shared" si="25"/>
        <v>0</v>
      </c>
      <c r="U45" s="282">
        <f t="shared" si="25"/>
        <v>0</v>
      </c>
      <c r="V45" s="282">
        <f t="shared" si="25"/>
        <v>0</v>
      </c>
      <c r="W45" s="282">
        <f t="shared" si="25"/>
        <v>0</v>
      </c>
      <c r="X45" s="282">
        <f t="shared" si="25"/>
        <v>0</v>
      </c>
      <c r="Y45" s="282">
        <f t="shared" si="25"/>
        <v>0</v>
      </c>
      <c r="Z45" s="282">
        <f t="shared" si="25"/>
        <v>0</v>
      </c>
      <c r="AA45" s="282">
        <f t="shared" si="25"/>
        <v>0</v>
      </c>
      <c r="AB45" s="282">
        <f t="shared" si="25"/>
        <v>0</v>
      </c>
      <c r="AC45" s="282">
        <f t="shared" si="25"/>
        <v>0</v>
      </c>
      <c r="AD45" s="282">
        <f t="shared" si="25"/>
        <v>0</v>
      </c>
      <c r="AE45" s="282">
        <f t="shared" si="25"/>
        <v>0</v>
      </c>
      <c r="AF45" s="282">
        <f t="shared" si="25"/>
        <v>0</v>
      </c>
      <c r="AG45" s="282">
        <f t="shared" si="25"/>
        <v>0</v>
      </c>
      <c r="AH45" s="282">
        <f t="shared" si="25"/>
        <v>0</v>
      </c>
      <c r="AJ45" s="366"/>
    </row>
    <row r="46" spans="1:36" s="252" customFormat="1" x14ac:dyDescent="0.2">
      <c r="A46" s="255"/>
      <c r="B46" s="254"/>
      <c r="C46" s="254"/>
      <c r="D46" s="262"/>
      <c r="E46" s="282">
        <f t="shared" ref="E46:AH46" si="26">E41*$D$41*365</f>
        <v>0</v>
      </c>
      <c r="F46" s="282">
        <f t="shared" si="26"/>
        <v>0</v>
      </c>
      <c r="G46" s="282">
        <f t="shared" si="26"/>
        <v>0</v>
      </c>
      <c r="H46" s="282">
        <f t="shared" si="26"/>
        <v>0</v>
      </c>
      <c r="I46" s="282">
        <f t="shared" si="26"/>
        <v>0</v>
      </c>
      <c r="J46" s="282">
        <f t="shared" si="26"/>
        <v>0</v>
      </c>
      <c r="K46" s="282">
        <f t="shared" si="26"/>
        <v>0</v>
      </c>
      <c r="L46" s="282">
        <f t="shared" si="26"/>
        <v>0</v>
      </c>
      <c r="M46" s="282">
        <f t="shared" si="26"/>
        <v>0</v>
      </c>
      <c r="N46" s="282">
        <f t="shared" si="26"/>
        <v>0</v>
      </c>
      <c r="O46" s="282">
        <f t="shared" si="26"/>
        <v>0</v>
      </c>
      <c r="P46" s="282">
        <f t="shared" si="26"/>
        <v>0</v>
      </c>
      <c r="Q46" s="282">
        <f t="shared" si="26"/>
        <v>0</v>
      </c>
      <c r="R46" s="282">
        <f t="shared" si="26"/>
        <v>0</v>
      </c>
      <c r="S46" s="282">
        <f t="shared" si="26"/>
        <v>0</v>
      </c>
      <c r="T46" s="282">
        <f t="shared" si="26"/>
        <v>0</v>
      </c>
      <c r="U46" s="282">
        <f t="shared" si="26"/>
        <v>0</v>
      </c>
      <c r="V46" s="282">
        <f t="shared" si="26"/>
        <v>0</v>
      </c>
      <c r="W46" s="282">
        <f t="shared" si="26"/>
        <v>0</v>
      </c>
      <c r="X46" s="282">
        <f t="shared" si="26"/>
        <v>0</v>
      </c>
      <c r="Y46" s="282">
        <f t="shared" si="26"/>
        <v>0</v>
      </c>
      <c r="Z46" s="282">
        <f t="shared" si="26"/>
        <v>0</v>
      </c>
      <c r="AA46" s="282">
        <f t="shared" si="26"/>
        <v>0</v>
      </c>
      <c r="AB46" s="282">
        <f t="shared" si="26"/>
        <v>0</v>
      </c>
      <c r="AC46" s="282">
        <f t="shared" si="26"/>
        <v>0</v>
      </c>
      <c r="AD46" s="282">
        <f t="shared" si="26"/>
        <v>0</v>
      </c>
      <c r="AE46" s="282">
        <f t="shared" si="26"/>
        <v>0</v>
      </c>
      <c r="AF46" s="282">
        <f t="shared" si="26"/>
        <v>0</v>
      </c>
      <c r="AG46" s="282">
        <f t="shared" si="26"/>
        <v>0</v>
      </c>
      <c r="AH46" s="282">
        <f t="shared" si="26"/>
        <v>0</v>
      </c>
      <c r="AJ46" s="366"/>
    </row>
    <row r="47" spans="1:36" s="252" customFormat="1" x14ac:dyDescent="0.2">
      <c r="A47" s="255"/>
      <c r="B47" s="254"/>
      <c r="C47" s="254"/>
      <c r="D47" s="262"/>
      <c r="E47" s="282">
        <f t="shared" ref="E47:AH47" si="27">E42*$D$42*365</f>
        <v>0</v>
      </c>
      <c r="F47" s="282">
        <f t="shared" si="27"/>
        <v>0</v>
      </c>
      <c r="G47" s="282">
        <f t="shared" si="27"/>
        <v>0</v>
      </c>
      <c r="H47" s="282">
        <f t="shared" si="27"/>
        <v>0</v>
      </c>
      <c r="I47" s="282">
        <f t="shared" si="27"/>
        <v>0</v>
      </c>
      <c r="J47" s="282">
        <f t="shared" si="27"/>
        <v>0</v>
      </c>
      <c r="K47" s="282">
        <f t="shared" si="27"/>
        <v>0</v>
      </c>
      <c r="L47" s="282">
        <f t="shared" si="27"/>
        <v>0</v>
      </c>
      <c r="M47" s="282">
        <f t="shared" si="27"/>
        <v>0</v>
      </c>
      <c r="N47" s="282">
        <f t="shared" si="27"/>
        <v>0</v>
      </c>
      <c r="O47" s="282">
        <f t="shared" si="27"/>
        <v>0</v>
      </c>
      <c r="P47" s="282">
        <f t="shared" si="27"/>
        <v>0</v>
      </c>
      <c r="Q47" s="282">
        <f t="shared" si="27"/>
        <v>0</v>
      </c>
      <c r="R47" s="282">
        <f t="shared" si="27"/>
        <v>0</v>
      </c>
      <c r="S47" s="282">
        <f t="shared" si="27"/>
        <v>0</v>
      </c>
      <c r="T47" s="282">
        <f t="shared" si="27"/>
        <v>0</v>
      </c>
      <c r="U47" s="282">
        <f t="shared" si="27"/>
        <v>0</v>
      </c>
      <c r="V47" s="282">
        <f t="shared" si="27"/>
        <v>0</v>
      </c>
      <c r="W47" s="282">
        <f t="shared" si="27"/>
        <v>0</v>
      </c>
      <c r="X47" s="282">
        <f t="shared" si="27"/>
        <v>0</v>
      </c>
      <c r="Y47" s="282">
        <f t="shared" si="27"/>
        <v>0</v>
      </c>
      <c r="Z47" s="282">
        <f t="shared" si="27"/>
        <v>0</v>
      </c>
      <c r="AA47" s="282">
        <f t="shared" si="27"/>
        <v>0</v>
      </c>
      <c r="AB47" s="282">
        <f t="shared" si="27"/>
        <v>0</v>
      </c>
      <c r="AC47" s="282">
        <f t="shared" si="27"/>
        <v>0</v>
      </c>
      <c r="AD47" s="282">
        <f t="shared" si="27"/>
        <v>0</v>
      </c>
      <c r="AE47" s="282">
        <f t="shared" si="27"/>
        <v>0</v>
      </c>
      <c r="AF47" s="282">
        <f t="shared" si="27"/>
        <v>0</v>
      </c>
      <c r="AG47" s="282">
        <f t="shared" si="27"/>
        <v>0</v>
      </c>
      <c r="AH47" s="282">
        <f t="shared" si="27"/>
        <v>0</v>
      </c>
      <c r="AJ47" s="366"/>
    </row>
    <row r="48" spans="1:36" s="252" customFormat="1" x14ac:dyDescent="0.2">
      <c r="A48" s="255"/>
      <c r="B48" s="254"/>
      <c r="C48" s="254"/>
      <c r="D48" s="262"/>
      <c r="AJ48" s="366"/>
    </row>
    <row r="49" spans="1:36" s="252" customFormat="1" x14ac:dyDescent="0.2">
      <c r="A49" s="255"/>
      <c r="B49" s="254"/>
      <c r="C49" s="254"/>
      <c r="D49" s="262"/>
      <c r="E49" s="282">
        <f t="shared" ref="E49:AH49" si="28">SUM(E44:E48)</f>
        <v>0</v>
      </c>
      <c r="F49" s="282">
        <f t="shared" si="28"/>
        <v>0</v>
      </c>
      <c r="G49" s="282">
        <f t="shared" si="28"/>
        <v>0</v>
      </c>
      <c r="H49" s="282">
        <f t="shared" si="28"/>
        <v>0</v>
      </c>
      <c r="I49" s="282">
        <f t="shared" si="28"/>
        <v>0</v>
      </c>
      <c r="J49" s="282">
        <f t="shared" si="28"/>
        <v>0</v>
      </c>
      <c r="K49" s="282">
        <f t="shared" si="28"/>
        <v>0</v>
      </c>
      <c r="L49" s="282">
        <f t="shared" si="28"/>
        <v>0</v>
      </c>
      <c r="M49" s="282">
        <f t="shared" si="28"/>
        <v>0</v>
      </c>
      <c r="N49" s="282">
        <f t="shared" si="28"/>
        <v>0</v>
      </c>
      <c r="O49" s="282">
        <f t="shared" si="28"/>
        <v>0</v>
      </c>
      <c r="P49" s="282">
        <f t="shared" si="28"/>
        <v>0</v>
      </c>
      <c r="Q49" s="282">
        <f t="shared" si="28"/>
        <v>0</v>
      </c>
      <c r="R49" s="282">
        <f t="shared" si="28"/>
        <v>0</v>
      </c>
      <c r="S49" s="282">
        <f t="shared" si="28"/>
        <v>0</v>
      </c>
      <c r="T49" s="282">
        <f t="shared" si="28"/>
        <v>0</v>
      </c>
      <c r="U49" s="282">
        <f t="shared" si="28"/>
        <v>0</v>
      </c>
      <c r="V49" s="282">
        <f t="shared" si="28"/>
        <v>0</v>
      </c>
      <c r="W49" s="282">
        <f t="shared" si="28"/>
        <v>0</v>
      </c>
      <c r="X49" s="282">
        <f t="shared" si="28"/>
        <v>0</v>
      </c>
      <c r="Y49" s="282">
        <f t="shared" si="28"/>
        <v>0</v>
      </c>
      <c r="Z49" s="282">
        <f t="shared" si="28"/>
        <v>0</v>
      </c>
      <c r="AA49" s="282">
        <f t="shared" si="28"/>
        <v>0</v>
      </c>
      <c r="AB49" s="282">
        <f t="shared" si="28"/>
        <v>0</v>
      </c>
      <c r="AC49" s="282">
        <f t="shared" si="28"/>
        <v>0</v>
      </c>
      <c r="AD49" s="282">
        <f t="shared" si="28"/>
        <v>0</v>
      </c>
      <c r="AE49" s="282">
        <f t="shared" si="28"/>
        <v>0</v>
      </c>
      <c r="AF49" s="282">
        <f t="shared" si="28"/>
        <v>0</v>
      </c>
      <c r="AG49" s="282">
        <f t="shared" si="28"/>
        <v>0</v>
      </c>
      <c r="AH49" s="282">
        <f t="shared" si="28"/>
        <v>0</v>
      </c>
      <c r="AJ49" s="366"/>
    </row>
    <row r="50" spans="1:36" s="252" customFormat="1" x14ac:dyDescent="0.2">
      <c r="A50" s="255"/>
      <c r="B50" s="254"/>
      <c r="C50" s="254"/>
      <c r="D50" s="262"/>
      <c r="AJ50" s="366"/>
    </row>
    <row r="51" spans="1:36" x14ac:dyDescent="0.2">
      <c r="AJ51" s="366"/>
    </row>
    <row r="52" spans="1:36" x14ac:dyDescent="0.2">
      <c r="AJ52" s="366"/>
    </row>
    <row r="53" spans="1:36" s="256" customFormat="1" x14ac:dyDescent="0.2">
      <c r="A53" s="275" t="s">
        <v>493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367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f>Parametre!C13</f>
        <v>2022</v>
      </c>
      <c r="F54" s="276">
        <f>E54+1</f>
        <v>2023</v>
      </c>
      <c r="G54" s="276">
        <f t="shared" ref="G54:M54" si="29">F54+1</f>
        <v>2024</v>
      </c>
      <c r="H54" s="276">
        <f t="shared" si="29"/>
        <v>2025</v>
      </c>
      <c r="I54" s="276">
        <f t="shared" si="29"/>
        <v>2026</v>
      </c>
      <c r="J54" s="276">
        <f t="shared" si="29"/>
        <v>2027</v>
      </c>
      <c r="K54" s="276">
        <f t="shared" si="29"/>
        <v>2028</v>
      </c>
      <c r="L54" s="276">
        <f t="shared" si="29"/>
        <v>2029</v>
      </c>
      <c r="M54" s="276">
        <f t="shared" si="29"/>
        <v>2030</v>
      </c>
      <c r="N54" s="276">
        <f>M54+1</f>
        <v>2031</v>
      </c>
      <c r="O54" s="276">
        <f t="shared" ref="O54:AH54" si="30">N54+1</f>
        <v>2032</v>
      </c>
      <c r="P54" s="276">
        <f t="shared" si="30"/>
        <v>2033</v>
      </c>
      <c r="Q54" s="276">
        <f t="shared" si="30"/>
        <v>2034</v>
      </c>
      <c r="R54" s="276">
        <f t="shared" si="30"/>
        <v>2035</v>
      </c>
      <c r="S54" s="276">
        <f t="shared" si="30"/>
        <v>2036</v>
      </c>
      <c r="T54" s="276">
        <f t="shared" si="30"/>
        <v>2037</v>
      </c>
      <c r="U54" s="276">
        <f t="shared" si="30"/>
        <v>2038</v>
      </c>
      <c r="V54" s="276">
        <f t="shared" si="30"/>
        <v>2039</v>
      </c>
      <c r="W54" s="276">
        <f t="shared" si="30"/>
        <v>2040</v>
      </c>
      <c r="X54" s="276">
        <f t="shared" si="30"/>
        <v>2041</v>
      </c>
      <c r="Y54" s="276">
        <f t="shared" si="30"/>
        <v>2042</v>
      </c>
      <c r="Z54" s="276">
        <f t="shared" si="30"/>
        <v>2043</v>
      </c>
      <c r="AA54" s="276">
        <f t="shared" si="30"/>
        <v>2044</v>
      </c>
      <c r="AB54" s="276">
        <f t="shared" si="30"/>
        <v>2045</v>
      </c>
      <c r="AC54" s="276">
        <f t="shared" si="30"/>
        <v>2046</v>
      </c>
      <c r="AD54" s="276">
        <f t="shared" si="30"/>
        <v>2047</v>
      </c>
      <c r="AE54" s="276">
        <f t="shared" si="30"/>
        <v>2048</v>
      </c>
      <c r="AF54" s="276">
        <f t="shared" si="30"/>
        <v>2049</v>
      </c>
      <c r="AG54" s="276">
        <f t="shared" si="30"/>
        <v>2050</v>
      </c>
      <c r="AH54" s="276">
        <f t="shared" si="30"/>
        <v>2051</v>
      </c>
      <c r="AJ54" s="365"/>
    </row>
    <row r="55" spans="1:36" s="257" customFormat="1" ht="11.25" customHeight="1" x14ac:dyDescent="0.2">
      <c r="A55" s="274" t="s">
        <v>496</v>
      </c>
      <c r="B55" s="255"/>
      <c r="C55" s="255"/>
      <c r="D55" s="263" t="s">
        <v>447</v>
      </c>
      <c r="AJ55" s="363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>E104*$AJ$56</f>
        <v>0</v>
      </c>
      <c r="F56" s="282">
        <f t="shared" ref="F56:AH56" si="31">F104*$AJ$56</f>
        <v>0</v>
      </c>
      <c r="G56" s="282">
        <f t="shared" si="31"/>
        <v>0</v>
      </c>
      <c r="H56" s="282">
        <f t="shared" si="31"/>
        <v>0</v>
      </c>
      <c r="I56" s="282">
        <f t="shared" si="31"/>
        <v>0</v>
      </c>
      <c r="J56" s="282">
        <f t="shared" si="31"/>
        <v>0</v>
      </c>
      <c r="K56" s="282">
        <f t="shared" si="31"/>
        <v>0</v>
      </c>
      <c r="L56" s="282">
        <f t="shared" si="31"/>
        <v>0</v>
      </c>
      <c r="M56" s="282">
        <f t="shared" si="31"/>
        <v>0</v>
      </c>
      <c r="N56" s="282">
        <f t="shared" si="31"/>
        <v>0</v>
      </c>
      <c r="O56" s="282">
        <f t="shared" si="31"/>
        <v>0</v>
      </c>
      <c r="P56" s="282">
        <f t="shared" si="31"/>
        <v>0</v>
      </c>
      <c r="Q56" s="282">
        <f t="shared" si="31"/>
        <v>0</v>
      </c>
      <c r="R56" s="282">
        <f t="shared" si="31"/>
        <v>0</v>
      </c>
      <c r="S56" s="282">
        <f t="shared" si="31"/>
        <v>0</v>
      </c>
      <c r="T56" s="282">
        <f t="shared" si="31"/>
        <v>0</v>
      </c>
      <c r="U56" s="282">
        <f t="shared" si="31"/>
        <v>0</v>
      </c>
      <c r="V56" s="282">
        <f t="shared" si="31"/>
        <v>0</v>
      </c>
      <c r="W56" s="282">
        <f t="shared" si="31"/>
        <v>0</v>
      </c>
      <c r="X56" s="282">
        <f t="shared" si="31"/>
        <v>0</v>
      </c>
      <c r="Y56" s="282">
        <f t="shared" si="31"/>
        <v>0</v>
      </c>
      <c r="Z56" s="282">
        <f t="shared" si="31"/>
        <v>0</v>
      </c>
      <c r="AA56" s="282">
        <f t="shared" si="31"/>
        <v>0</v>
      </c>
      <c r="AB56" s="282">
        <f t="shared" si="31"/>
        <v>0</v>
      </c>
      <c r="AC56" s="282">
        <f t="shared" si="31"/>
        <v>0</v>
      </c>
      <c r="AD56" s="282">
        <f t="shared" si="31"/>
        <v>0</v>
      </c>
      <c r="AE56" s="282">
        <f t="shared" si="31"/>
        <v>0</v>
      </c>
      <c r="AF56" s="282">
        <f t="shared" si="31"/>
        <v>0</v>
      </c>
      <c r="AG56" s="282">
        <f t="shared" si="31"/>
        <v>0</v>
      </c>
      <c r="AH56" s="282">
        <f t="shared" si="31"/>
        <v>0</v>
      </c>
      <c r="AJ56" s="365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>E105*$AJ$57</f>
        <v>0</v>
      </c>
      <c r="F57" s="282">
        <f t="shared" ref="F57:AH57" si="32">F105*$AJ$57</f>
        <v>0</v>
      </c>
      <c r="G57" s="282">
        <f t="shared" si="32"/>
        <v>0</v>
      </c>
      <c r="H57" s="282">
        <f t="shared" si="32"/>
        <v>0</v>
      </c>
      <c r="I57" s="282">
        <f t="shared" si="32"/>
        <v>0</v>
      </c>
      <c r="J57" s="282">
        <f t="shared" si="32"/>
        <v>0</v>
      </c>
      <c r="K57" s="282">
        <f t="shared" si="32"/>
        <v>0</v>
      </c>
      <c r="L57" s="282">
        <f t="shared" si="32"/>
        <v>0</v>
      </c>
      <c r="M57" s="282">
        <f t="shared" si="32"/>
        <v>0</v>
      </c>
      <c r="N57" s="282">
        <f t="shared" si="32"/>
        <v>0</v>
      </c>
      <c r="O57" s="282">
        <f t="shared" si="32"/>
        <v>0</v>
      </c>
      <c r="P57" s="282">
        <f t="shared" si="32"/>
        <v>0</v>
      </c>
      <c r="Q57" s="282">
        <f t="shared" si="32"/>
        <v>0</v>
      </c>
      <c r="R57" s="282">
        <f t="shared" si="32"/>
        <v>0</v>
      </c>
      <c r="S57" s="282">
        <f t="shared" si="32"/>
        <v>0</v>
      </c>
      <c r="T57" s="282">
        <f t="shared" si="32"/>
        <v>0</v>
      </c>
      <c r="U57" s="282">
        <f t="shared" si="32"/>
        <v>0</v>
      </c>
      <c r="V57" s="282">
        <f t="shared" si="32"/>
        <v>0</v>
      </c>
      <c r="W57" s="282">
        <f t="shared" si="32"/>
        <v>0</v>
      </c>
      <c r="X57" s="282">
        <f t="shared" si="32"/>
        <v>0</v>
      </c>
      <c r="Y57" s="282">
        <f t="shared" si="32"/>
        <v>0</v>
      </c>
      <c r="Z57" s="282">
        <f t="shared" si="32"/>
        <v>0</v>
      </c>
      <c r="AA57" s="282">
        <f t="shared" si="32"/>
        <v>0</v>
      </c>
      <c r="AB57" s="282">
        <f t="shared" si="32"/>
        <v>0</v>
      </c>
      <c r="AC57" s="282">
        <f t="shared" si="32"/>
        <v>0</v>
      </c>
      <c r="AD57" s="282">
        <f t="shared" si="32"/>
        <v>0</v>
      </c>
      <c r="AE57" s="282">
        <f t="shared" si="32"/>
        <v>0</v>
      </c>
      <c r="AF57" s="282">
        <f t="shared" si="32"/>
        <v>0</v>
      </c>
      <c r="AG57" s="282">
        <f t="shared" si="32"/>
        <v>0</v>
      </c>
      <c r="AH57" s="282">
        <f t="shared" si="32"/>
        <v>0</v>
      </c>
      <c r="AJ57" s="365">
        <v>1</v>
      </c>
    </row>
    <row r="58" spans="1:36" s="252" customFormat="1" x14ac:dyDescent="0.2">
      <c r="A58" s="255">
        <v>3</v>
      </c>
      <c r="B58" s="254" t="s">
        <v>562</v>
      </c>
      <c r="C58" s="254" t="s">
        <v>537</v>
      </c>
      <c r="D58" s="262">
        <v>3.5</v>
      </c>
      <c r="E58" s="282">
        <f>E106*$AJ$58</f>
        <v>0</v>
      </c>
      <c r="F58" s="282">
        <f t="shared" ref="F58:AH58" si="33">F106*$AJ$58</f>
        <v>0</v>
      </c>
      <c r="G58" s="282">
        <f t="shared" si="33"/>
        <v>0</v>
      </c>
      <c r="H58" s="282">
        <f t="shared" si="33"/>
        <v>0</v>
      </c>
      <c r="I58" s="282">
        <f t="shared" si="33"/>
        <v>0</v>
      </c>
      <c r="J58" s="282">
        <f t="shared" si="33"/>
        <v>0</v>
      </c>
      <c r="K58" s="282">
        <f t="shared" si="33"/>
        <v>0</v>
      </c>
      <c r="L58" s="282">
        <f t="shared" si="33"/>
        <v>0</v>
      </c>
      <c r="M58" s="282">
        <f t="shared" si="33"/>
        <v>0</v>
      </c>
      <c r="N58" s="282">
        <f t="shared" si="33"/>
        <v>0</v>
      </c>
      <c r="O58" s="282">
        <f t="shared" si="33"/>
        <v>0</v>
      </c>
      <c r="P58" s="282">
        <f t="shared" si="33"/>
        <v>0</v>
      </c>
      <c r="Q58" s="282">
        <f t="shared" si="33"/>
        <v>0</v>
      </c>
      <c r="R58" s="282">
        <f t="shared" si="33"/>
        <v>0</v>
      </c>
      <c r="S58" s="282">
        <f t="shared" si="33"/>
        <v>0</v>
      </c>
      <c r="T58" s="282">
        <f t="shared" si="33"/>
        <v>0</v>
      </c>
      <c r="U58" s="282">
        <f t="shared" si="33"/>
        <v>0</v>
      </c>
      <c r="V58" s="282">
        <f t="shared" si="33"/>
        <v>0</v>
      </c>
      <c r="W58" s="282">
        <f t="shared" si="33"/>
        <v>0</v>
      </c>
      <c r="X58" s="282">
        <f t="shared" si="33"/>
        <v>0</v>
      </c>
      <c r="Y58" s="282">
        <f t="shared" si="33"/>
        <v>0</v>
      </c>
      <c r="Z58" s="282">
        <f t="shared" si="33"/>
        <v>0</v>
      </c>
      <c r="AA58" s="282">
        <f t="shared" si="33"/>
        <v>0</v>
      </c>
      <c r="AB58" s="282">
        <f t="shared" si="33"/>
        <v>0</v>
      </c>
      <c r="AC58" s="282">
        <f t="shared" si="33"/>
        <v>0</v>
      </c>
      <c r="AD58" s="282">
        <f t="shared" si="33"/>
        <v>0</v>
      </c>
      <c r="AE58" s="282">
        <f t="shared" si="33"/>
        <v>0</v>
      </c>
      <c r="AF58" s="282">
        <f t="shared" si="33"/>
        <v>0</v>
      </c>
      <c r="AG58" s="282">
        <f t="shared" si="33"/>
        <v>0</v>
      </c>
      <c r="AH58" s="282">
        <f t="shared" si="33"/>
        <v>0</v>
      </c>
      <c r="AJ58" s="365">
        <v>1</v>
      </c>
    </row>
    <row r="59" spans="1:36" s="252" customFormat="1" x14ac:dyDescent="0.2">
      <c r="A59" s="255">
        <v>4</v>
      </c>
      <c r="B59" s="378" t="s">
        <v>562</v>
      </c>
      <c r="C59" s="378" t="s">
        <v>536</v>
      </c>
      <c r="D59" s="262">
        <v>0</v>
      </c>
      <c r="E59" s="282">
        <v>0</v>
      </c>
      <c r="F59" s="282">
        <v>0</v>
      </c>
      <c r="G59" s="282">
        <v>0</v>
      </c>
      <c r="H59" s="282">
        <v>0</v>
      </c>
      <c r="I59" s="282">
        <v>0</v>
      </c>
      <c r="J59" s="282">
        <v>0</v>
      </c>
      <c r="K59" s="282">
        <v>0</v>
      </c>
      <c r="L59" s="282">
        <v>0</v>
      </c>
      <c r="M59" s="282">
        <v>0</v>
      </c>
      <c r="N59" s="282">
        <v>0</v>
      </c>
      <c r="O59" s="282">
        <v>0</v>
      </c>
      <c r="P59" s="282">
        <v>0</v>
      </c>
      <c r="Q59" s="282">
        <v>0</v>
      </c>
      <c r="R59" s="282">
        <v>0</v>
      </c>
      <c r="S59" s="282">
        <v>0</v>
      </c>
      <c r="T59" s="282">
        <v>0</v>
      </c>
      <c r="U59" s="282">
        <v>0</v>
      </c>
      <c r="V59" s="282">
        <v>0</v>
      </c>
      <c r="W59" s="282">
        <v>0</v>
      </c>
      <c r="X59" s="282">
        <v>0</v>
      </c>
      <c r="Y59" s="282">
        <v>0</v>
      </c>
      <c r="Z59" s="282">
        <v>0</v>
      </c>
      <c r="AA59" s="282">
        <v>0</v>
      </c>
      <c r="AB59" s="282">
        <v>0</v>
      </c>
      <c r="AC59" s="282">
        <v>0</v>
      </c>
      <c r="AD59" s="282">
        <v>0</v>
      </c>
      <c r="AE59" s="282">
        <v>0</v>
      </c>
      <c r="AF59" s="282">
        <v>0</v>
      </c>
      <c r="AG59" s="282">
        <v>0</v>
      </c>
      <c r="AH59" s="282">
        <v>0</v>
      </c>
      <c r="AJ59" s="366"/>
    </row>
    <row r="60" spans="1:36" s="252" customFormat="1" x14ac:dyDescent="0.2">
      <c r="A60" s="255"/>
      <c r="B60" s="254"/>
      <c r="C60" s="254"/>
      <c r="D60" s="262"/>
      <c r="AJ60" s="366"/>
    </row>
    <row r="61" spans="1:36" s="252" customFormat="1" x14ac:dyDescent="0.2">
      <c r="A61" s="255"/>
      <c r="B61" s="254"/>
      <c r="C61" s="254" t="s">
        <v>522</v>
      </c>
      <c r="D61" s="262"/>
      <c r="E61" s="282">
        <f t="shared" ref="E61:AH61" si="34">E56*$D$56*365</f>
        <v>0</v>
      </c>
      <c r="F61" s="282">
        <f t="shared" si="34"/>
        <v>0</v>
      </c>
      <c r="G61" s="282">
        <f t="shared" si="34"/>
        <v>0</v>
      </c>
      <c r="H61" s="282">
        <f t="shared" si="34"/>
        <v>0</v>
      </c>
      <c r="I61" s="282">
        <f t="shared" si="34"/>
        <v>0</v>
      </c>
      <c r="J61" s="282">
        <f t="shared" si="34"/>
        <v>0</v>
      </c>
      <c r="K61" s="282">
        <f t="shared" si="34"/>
        <v>0</v>
      </c>
      <c r="L61" s="282">
        <f t="shared" si="34"/>
        <v>0</v>
      </c>
      <c r="M61" s="282">
        <f t="shared" si="34"/>
        <v>0</v>
      </c>
      <c r="N61" s="282">
        <f t="shared" si="34"/>
        <v>0</v>
      </c>
      <c r="O61" s="282">
        <f t="shared" si="34"/>
        <v>0</v>
      </c>
      <c r="P61" s="282">
        <f t="shared" si="34"/>
        <v>0</v>
      </c>
      <c r="Q61" s="282">
        <f t="shared" si="34"/>
        <v>0</v>
      </c>
      <c r="R61" s="282">
        <f t="shared" si="34"/>
        <v>0</v>
      </c>
      <c r="S61" s="282">
        <f t="shared" si="34"/>
        <v>0</v>
      </c>
      <c r="T61" s="282">
        <f t="shared" si="34"/>
        <v>0</v>
      </c>
      <c r="U61" s="282">
        <f t="shared" si="34"/>
        <v>0</v>
      </c>
      <c r="V61" s="282">
        <f t="shared" si="34"/>
        <v>0</v>
      </c>
      <c r="W61" s="282">
        <f t="shared" si="34"/>
        <v>0</v>
      </c>
      <c r="X61" s="282">
        <f t="shared" si="34"/>
        <v>0</v>
      </c>
      <c r="Y61" s="282">
        <f t="shared" si="34"/>
        <v>0</v>
      </c>
      <c r="Z61" s="282">
        <f t="shared" si="34"/>
        <v>0</v>
      </c>
      <c r="AA61" s="282">
        <f t="shared" si="34"/>
        <v>0</v>
      </c>
      <c r="AB61" s="282">
        <f t="shared" si="34"/>
        <v>0</v>
      </c>
      <c r="AC61" s="282">
        <f t="shared" si="34"/>
        <v>0</v>
      </c>
      <c r="AD61" s="282">
        <f t="shared" si="34"/>
        <v>0</v>
      </c>
      <c r="AE61" s="282">
        <f t="shared" si="34"/>
        <v>0</v>
      </c>
      <c r="AF61" s="282">
        <f t="shared" si="34"/>
        <v>0</v>
      </c>
      <c r="AG61" s="282">
        <f t="shared" si="34"/>
        <v>0</v>
      </c>
      <c r="AH61" s="282">
        <f t="shared" si="34"/>
        <v>0</v>
      </c>
      <c r="AJ61" s="366"/>
    </row>
    <row r="62" spans="1:36" s="252" customFormat="1" x14ac:dyDescent="0.2">
      <c r="A62" s="255"/>
      <c r="B62" s="254"/>
      <c r="C62" s="254"/>
      <c r="D62" s="262"/>
      <c r="E62" s="282">
        <f t="shared" ref="E62:AH62" si="35">E57*$D$57*365</f>
        <v>0</v>
      </c>
      <c r="F62" s="282">
        <f t="shared" si="35"/>
        <v>0</v>
      </c>
      <c r="G62" s="282">
        <f t="shared" si="35"/>
        <v>0</v>
      </c>
      <c r="H62" s="282">
        <f t="shared" si="35"/>
        <v>0</v>
      </c>
      <c r="I62" s="282">
        <f t="shared" si="35"/>
        <v>0</v>
      </c>
      <c r="J62" s="282">
        <f t="shared" si="35"/>
        <v>0</v>
      </c>
      <c r="K62" s="282">
        <f t="shared" si="35"/>
        <v>0</v>
      </c>
      <c r="L62" s="282">
        <f t="shared" si="35"/>
        <v>0</v>
      </c>
      <c r="M62" s="282">
        <f t="shared" si="35"/>
        <v>0</v>
      </c>
      <c r="N62" s="282">
        <f t="shared" si="35"/>
        <v>0</v>
      </c>
      <c r="O62" s="282">
        <f t="shared" si="35"/>
        <v>0</v>
      </c>
      <c r="P62" s="282">
        <f t="shared" si="35"/>
        <v>0</v>
      </c>
      <c r="Q62" s="282">
        <f t="shared" si="35"/>
        <v>0</v>
      </c>
      <c r="R62" s="282">
        <f t="shared" si="35"/>
        <v>0</v>
      </c>
      <c r="S62" s="282">
        <f t="shared" si="35"/>
        <v>0</v>
      </c>
      <c r="T62" s="282">
        <f t="shared" si="35"/>
        <v>0</v>
      </c>
      <c r="U62" s="282">
        <f t="shared" si="35"/>
        <v>0</v>
      </c>
      <c r="V62" s="282">
        <f t="shared" si="35"/>
        <v>0</v>
      </c>
      <c r="W62" s="282">
        <f t="shared" si="35"/>
        <v>0</v>
      </c>
      <c r="X62" s="282">
        <f t="shared" si="35"/>
        <v>0</v>
      </c>
      <c r="Y62" s="282">
        <f t="shared" si="35"/>
        <v>0</v>
      </c>
      <c r="Z62" s="282">
        <f t="shared" si="35"/>
        <v>0</v>
      </c>
      <c r="AA62" s="282">
        <f t="shared" si="35"/>
        <v>0</v>
      </c>
      <c r="AB62" s="282">
        <f t="shared" si="35"/>
        <v>0</v>
      </c>
      <c r="AC62" s="282">
        <f t="shared" si="35"/>
        <v>0</v>
      </c>
      <c r="AD62" s="282">
        <f t="shared" si="35"/>
        <v>0</v>
      </c>
      <c r="AE62" s="282">
        <f t="shared" si="35"/>
        <v>0</v>
      </c>
      <c r="AF62" s="282">
        <f t="shared" si="35"/>
        <v>0</v>
      </c>
      <c r="AG62" s="282">
        <f t="shared" si="35"/>
        <v>0</v>
      </c>
      <c r="AH62" s="282">
        <f t="shared" si="35"/>
        <v>0</v>
      </c>
      <c r="AJ62" s="366"/>
    </row>
    <row r="63" spans="1:36" s="252" customFormat="1" x14ac:dyDescent="0.2">
      <c r="A63" s="255"/>
      <c r="B63" s="254"/>
      <c r="C63" s="254"/>
      <c r="D63" s="262"/>
      <c r="E63" s="282">
        <f t="shared" ref="E63:AH63" si="36">E58*$D$58*365</f>
        <v>0</v>
      </c>
      <c r="F63" s="282">
        <f t="shared" si="36"/>
        <v>0</v>
      </c>
      <c r="G63" s="282">
        <f t="shared" si="36"/>
        <v>0</v>
      </c>
      <c r="H63" s="282">
        <f t="shared" si="36"/>
        <v>0</v>
      </c>
      <c r="I63" s="282">
        <f t="shared" si="36"/>
        <v>0</v>
      </c>
      <c r="J63" s="282">
        <f t="shared" si="36"/>
        <v>0</v>
      </c>
      <c r="K63" s="282">
        <f t="shared" si="36"/>
        <v>0</v>
      </c>
      <c r="L63" s="282">
        <f t="shared" si="36"/>
        <v>0</v>
      </c>
      <c r="M63" s="282">
        <f t="shared" si="36"/>
        <v>0</v>
      </c>
      <c r="N63" s="282">
        <f t="shared" si="36"/>
        <v>0</v>
      </c>
      <c r="O63" s="282">
        <f t="shared" si="36"/>
        <v>0</v>
      </c>
      <c r="P63" s="282">
        <f t="shared" si="36"/>
        <v>0</v>
      </c>
      <c r="Q63" s="282">
        <f t="shared" si="36"/>
        <v>0</v>
      </c>
      <c r="R63" s="282">
        <f t="shared" si="36"/>
        <v>0</v>
      </c>
      <c r="S63" s="282">
        <f t="shared" si="36"/>
        <v>0</v>
      </c>
      <c r="T63" s="282">
        <f t="shared" si="36"/>
        <v>0</v>
      </c>
      <c r="U63" s="282">
        <f t="shared" si="36"/>
        <v>0</v>
      </c>
      <c r="V63" s="282">
        <f t="shared" si="36"/>
        <v>0</v>
      </c>
      <c r="W63" s="282">
        <f t="shared" si="36"/>
        <v>0</v>
      </c>
      <c r="X63" s="282">
        <f t="shared" si="36"/>
        <v>0</v>
      </c>
      <c r="Y63" s="282">
        <f t="shared" si="36"/>
        <v>0</v>
      </c>
      <c r="Z63" s="282">
        <f t="shared" si="36"/>
        <v>0</v>
      </c>
      <c r="AA63" s="282">
        <f t="shared" si="36"/>
        <v>0</v>
      </c>
      <c r="AB63" s="282">
        <f t="shared" si="36"/>
        <v>0</v>
      </c>
      <c r="AC63" s="282">
        <f t="shared" si="36"/>
        <v>0</v>
      </c>
      <c r="AD63" s="282">
        <f t="shared" si="36"/>
        <v>0</v>
      </c>
      <c r="AE63" s="282">
        <f t="shared" si="36"/>
        <v>0</v>
      </c>
      <c r="AF63" s="282">
        <f t="shared" si="36"/>
        <v>0</v>
      </c>
      <c r="AG63" s="282">
        <f t="shared" si="36"/>
        <v>0</v>
      </c>
      <c r="AH63" s="282">
        <f t="shared" si="36"/>
        <v>0</v>
      </c>
      <c r="AJ63" s="366"/>
    </row>
    <row r="64" spans="1:36" s="252" customFormat="1" x14ac:dyDescent="0.2">
      <c r="A64" s="255"/>
      <c r="B64" s="254"/>
      <c r="C64" s="254"/>
      <c r="D64" s="262"/>
      <c r="E64" s="282">
        <f t="shared" ref="E64:AH64" si="37">E59*$D$59*365</f>
        <v>0</v>
      </c>
      <c r="F64" s="282">
        <f t="shared" si="37"/>
        <v>0</v>
      </c>
      <c r="G64" s="282">
        <f t="shared" si="37"/>
        <v>0</v>
      </c>
      <c r="H64" s="282">
        <f t="shared" si="37"/>
        <v>0</v>
      </c>
      <c r="I64" s="282">
        <f t="shared" si="37"/>
        <v>0</v>
      </c>
      <c r="J64" s="282">
        <f t="shared" si="37"/>
        <v>0</v>
      </c>
      <c r="K64" s="282">
        <f t="shared" si="37"/>
        <v>0</v>
      </c>
      <c r="L64" s="282">
        <f t="shared" si="37"/>
        <v>0</v>
      </c>
      <c r="M64" s="282">
        <f t="shared" si="37"/>
        <v>0</v>
      </c>
      <c r="N64" s="282">
        <f t="shared" si="37"/>
        <v>0</v>
      </c>
      <c r="O64" s="282">
        <f t="shared" si="37"/>
        <v>0</v>
      </c>
      <c r="P64" s="282">
        <f t="shared" si="37"/>
        <v>0</v>
      </c>
      <c r="Q64" s="282">
        <f t="shared" si="37"/>
        <v>0</v>
      </c>
      <c r="R64" s="282">
        <f t="shared" si="37"/>
        <v>0</v>
      </c>
      <c r="S64" s="282">
        <f t="shared" si="37"/>
        <v>0</v>
      </c>
      <c r="T64" s="282">
        <f t="shared" si="37"/>
        <v>0</v>
      </c>
      <c r="U64" s="282">
        <f t="shared" si="37"/>
        <v>0</v>
      </c>
      <c r="V64" s="282">
        <f t="shared" si="37"/>
        <v>0</v>
      </c>
      <c r="W64" s="282">
        <f t="shared" si="37"/>
        <v>0</v>
      </c>
      <c r="X64" s="282">
        <f t="shared" si="37"/>
        <v>0</v>
      </c>
      <c r="Y64" s="282">
        <f t="shared" si="37"/>
        <v>0</v>
      </c>
      <c r="Z64" s="282">
        <f t="shared" si="37"/>
        <v>0</v>
      </c>
      <c r="AA64" s="282">
        <f t="shared" si="37"/>
        <v>0</v>
      </c>
      <c r="AB64" s="282">
        <f t="shared" si="37"/>
        <v>0</v>
      </c>
      <c r="AC64" s="282">
        <f t="shared" si="37"/>
        <v>0</v>
      </c>
      <c r="AD64" s="282">
        <f t="shared" si="37"/>
        <v>0</v>
      </c>
      <c r="AE64" s="282">
        <f t="shared" si="37"/>
        <v>0</v>
      </c>
      <c r="AF64" s="282">
        <f t="shared" si="37"/>
        <v>0</v>
      </c>
      <c r="AG64" s="282">
        <f t="shared" si="37"/>
        <v>0</v>
      </c>
      <c r="AH64" s="282">
        <f t="shared" si="37"/>
        <v>0</v>
      </c>
      <c r="AJ64" s="366"/>
    </row>
    <row r="65" spans="1:36" s="252" customFormat="1" x14ac:dyDescent="0.2">
      <c r="A65" s="255"/>
      <c r="B65" s="254"/>
      <c r="C65" s="254"/>
      <c r="D65" s="262"/>
      <c r="AJ65" s="366"/>
    </row>
    <row r="66" spans="1:36" s="252" customFormat="1" x14ac:dyDescent="0.2">
      <c r="A66" s="255"/>
      <c r="B66" s="254"/>
      <c r="C66" s="254"/>
      <c r="D66" s="262"/>
      <c r="E66" s="282">
        <f t="shared" ref="E66:AH66" si="38">SUM(E61:E65)</f>
        <v>0</v>
      </c>
      <c r="F66" s="282">
        <f t="shared" si="38"/>
        <v>0</v>
      </c>
      <c r="G66" s="282">
        <f t="shared" si="38"/>
        <v>0</v>
      </c>
      <c r="H66" s="282">
        <f t="shared" si="38"/>
        <v>0</v>
      </c>
      <c r="I66" s="282">
        <f t="shared" si="38"/>
        <v>0</v>
      </c>
      <c r="J66" s="282">
        <f t="shared" si="38"/>
        <v>0</v>
      </c>
      <c r="K66" s="282">
        <f t="shared" si="38"/>
        <v>0</v>
      </c>
      <c r="L66" s="282">
        <f t="shared" si="38"/>
        <v>0</v>
      </c>
      <c r="M66" s="282">
        <f t="shared" si="38"/>
        <v>0</v>
      </c>
      <c r="N66" s="282">
        <f t="shared" si="38"/>
        <v>0</v>
      </c>
      <c r="O66" s="282">
        <f t="shared" si="38"/>
        <v>0</v>
      </c>
      <c r="P66" s="282">
        <f t="shared" si="38"/>
        <v>0</v>
      </c>
      <c r="Q66" s="282">
        <f t="shared" si="38"/>
        <v>0</v>
      </c>
      <c r="R66" s="282">
        <f t="shared" si="38"/>
        <v>0</v>
      </c>
      <c r="S66" s="282">
        <f t="shared" si="38"/>
        <v>0</v>
      </c>
      <c r="T66" s="282">
        <f t="shared" si="38"/>
        <v>0</v>
      </c>
      <c r="U66" s="282">
        <f t="shared" si="38"/>
        <v>0</v>
      </c>
      <c r="V66" s="282">
        <f t="shared" si="38"/>
        <v>0</v>
      </c>
      <c r="W66" s="282">
        <f t="shared" si="38"/>
        <v>0</v>
      </c>
      <c r="X66" s="282">
        <f t="shared" si="38"/>
        <v>0</v>
      </c>
      <c r="Y66" s="282">
        <f t="shared" si="38"/>
        <v>0</v>
      </c>
      <c r="Z66" s="282">
        <f t="shared" si="38"/>
        <v>0</v>
      </c>
      <c r="AA66" s="282">
        <f t="shared" si="38"/>
        <v>0</v>
      </c>
      <c r="AB66" s="282">
        <f t="shared" si="38"/>
        <v>0</v>
      </c>
      <c r="AC66" s="282">
        <f t="shared" si="38"/>
        <v>0</v>
      </c>
      <c r="AD66" s="282">
        <f t="shared" si="38"/>
        <v>0</v>
      </c>
      <c r="AE66" s="282">
        <f t="shared" si="38"/>
        <v>0</v>
      </c>
      <c r="AF66" s="282">
        <f t="shared" si="38"/>
        <v>0</v>
      </c>
      <c r="AG66" s="282">
        <f t="shared" si="38"/>
        <v>0</v>
      </c>
      <c r="AH66" s="282">
        <f t="shared" si="38"/>
        <v>0</v>
      </c>
      <c r="AJ66" s="366"/>
    </row>
    <row r="67" spans="1:36" s="252" customFormat="1" x14ac:dyDescent="0.2">
      <c r="A67" s="255"/>
      <c r="B67" s="254"/>
      <c r="D67" s="262"/>
      <c r="AJ67" s="366"/>
    </row>
    <row r="68" spans="1:36" x14ac:dyDescent="0.2">
      <c r="AJ68" s="366"/>
    </row>
    <row r="69" spans="1:36" x14ac:dyDescent="0.2">
      <c r="AJ69" s="366"/>
    </row>
    <row r="70" spans="1:36" s="256" customFormat="1" x14ac:dyDescent="0.2">
      <c r="A70" s="275" t="s">
        <v>493</v>
      </c>
      <c r="E70" s="277">
        <v>1</v>
      </c>
      <c r="F70" s="277">
        <v>2</v>
      </c>
      <c r="G70" s="277">
        <v>3</v>
      </c>
      <c r="H70" s="277">
        <v>4</v>
      </c>
      <c r="I70" s="277">
        <v>5</v>
      </c>
      <c r="J70" s="277">
        <v>6</v>
      </c>
      <c r="K70" s="277">
        <v>7</v>
      </c>
      <c r="L70" s="277">
        <v>8</v>
      </c>
      <c r="M70" s="277">
        <v>9</v>
      </c>
      <c r="N70" s="277">
        <v>10</v>
      </c>
      <c r="O70" s="277">
        <v>11</v>
      </c>
      <c r="P70" s="277">
        <v>12</v>
      </c>
      <c r="Q70" s="277">
        <v>13</v>
      </c>
      <c r="R70" s="277">
        <v>14</v>
      </c>
      <c r="S70" s="277">
        <v>15</v>
      </c>
      <c r="T70" s="277">
        <v>16</v>
      </c>
      <c r="U70" s="277">
        <v>17</v>
      </c>
      <c r="V70" s="277">
        <v>18</v>
      </c>
      <c r="W70" s="277">
        <v>19</v>
      </c>
      <c r="X70" s="277">
        <v>20</v>
      </c>
      <c r="Y70" s="277">
        <v>21</v>
      </c>
      <c r="Z70" s="277">
        <v>22</v>
      </c>
      <c r="AA70" s="277">
        <v>23</v>
      </c>
      <c r="AB70" s="277">
        <v>24</v>
      </c>
      <c r="AC70" s="277">
        <v>25</v>
      </c>
      <c r="AD70" s="277">
        <v>26</v>
      </c>
      <c r="AE70" s="277">
        <v>27</v>
      </c>
      <c r="AF70" s="277">
        <v>28</v>
      </c>
      <c r="AG70" s="277">
        <v>29</v>
      </c>
      <c r="AH70" s="277">
        <v>30</v>
      </c>
      <c r="AJ70" s="367"/>
    </row>
    <row r="71" spans="1:36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f>Parametre!C13</f>
        <v>2022</v>
      </c>
      <c r="F71" s="276">
        <f>E71+1</f>
        <v>2023</v>
      </c>
      <c r="G71" s="276">
        <f t="shared" ref="G71:M71" si="39">F71+1</f>
        <v>2024</v>
      </c>
      <c r="H71" s="276">
        <f t="shared" si="39"/>
        <v>2025</v>
      </c>
      <c r="I71" s="276">
        <f t="shared" si="39"/>
        <v>2026</v>
      </c>
      <c r="J71" s="276">
        <f t="shared" si="39"/>
        <v>2027</v>
      </c>
      <c r="K71" s="276">
        <f t="shared" si="39"/>
        <v>2028</v>
      </c>
      <c r="L71" s="276">
        <f t="shared" si="39"/>
        <v>2029</v>
      </c>
      <c r="M71" s="276">
        <f t="shared" si="39"/>
        <v>2030</v>
      </c>
      <c r="N71" s="276">
        <f>M71+1</f>
        <v>2031</v>
      </c>
      <c r="O71" s="276">
        <f t="shared" ref="O71:AH71" si="40">N71+1</f>
        <v>2032</v>
      </c>
      <c r="P71" s="276">
        <f t="shared" si="40"/>
        <v>2033</v>
      </c>
      <c r="Q71" s="276">
        <f t="shared" si="40"/>
        <v>2034</v>
      </c>
      <c r="R71" s="276">
        <f t="shared" si="40"/>
        <v>2035</v>
      </c>
      <c r="S71" s="276">
        <f t="shared" si="40"/>
        <v>2036</v>
      </c>
      <c r="T71" s="276">
        <f t="shared" si="40"/>
        <v>2037</v>
      </c>
      <c r="U71" s="276">
        <f t="shared" si="40"/>
        <v>2038</v>
      </c>
      <c r="V71" s="276">
        <f t="shared" si="40"/>
        <v>2039</v>
      </c>
      <c r="W71" s="276">
        <f t="shared" si="40"/>
        <v>2040</v>
      </c>
      <c r="X71" s="276">
        <f t="shared" si="40"/>
        <v>2041</v>
      </c>
      <c r="Y71" s="276">
        <f t="shared" si="40"/>
        <v>2042</v>
      </c>
      <c r="Z71" s="276">
        <f t="shared" si="40"/>
        <v>2043</v>
      </c>
      <c r="AA71" s="276">
        <f t="shared" si="40"/>
        <v>2044</v>
      </c>
      <c r="AB71" s="276">
        <f t="shared" si="40"/>
        <v>2045</v>
      </c>
      <c r="AC71" s="276">
        <f t="shared" si="40"/>
        <v>2046</v>
      </c>
      <c r="AD71" s="276">
        <f t="shared" si="40"/>
        <v>2047</v>
      </c>
      <c r="AE71" s="276">
        <f t="shared" si="40"/>
        <v>2048</v>
      </c>
      <c r="AF71" s="276">
        <f t="shared" si="40"/>
        <v>2049</v>
      </c>
      <c r="AG71" s="276">
        <f t="shared" si="40"/>
        <v>2050</v>
      </c>
      <c r="AH71" s="276">
        <f t="shared" si="40"/>
        <v>2051</v>
      </c>
      <c r="AJ71" s="365"/>
    </row>
    <row r="72" spans="1:36" s="257" customFormat="1" ht="11.25" customHeight="1" x14ac:dyDescent="0.2">
      <c r="A72" s="274" t="s">
        <v>497</v>
      </c>
      <c r="B72" s="255"/>
      <c r="C72" s="255"/>
      <c r="D72" s="263" t="s">
        <v>447</v>
      </c>
      <c r="AJ72" s="363"/>
    </row>
    <row r="73" spans="1:36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>E109*$AJ$73</f>
        <v>0</v>
      </c>
      <c r="F73" s="282">
        <f t="shared" ref="F73:AH73" si="41">F109*$AJ$73</f>
        <v>0</v>
      </c>
      <c r="G73" s="282">
        <f t="shared" si="41"/>
        <v>0</v>
      </c>
      <c r="H73" s="282">
        <f t="shared" si="41"/>
        <v>0</v>
      </c>
      <c r="I73" s="282">
        <f t="shared" si="41"/>
        <v>0</v>
      </c>
      <c r="J73" s="282">
        <f t="shared" si="41"/>
        <v>0</v>
      </c>
      <c r="K73" s="282">
        <f t="shared" si="41"/>
        <v>0</v>
      </c>
      <c r="L73" s="282">
        <f t="shared" si="41"/>
        <v>0</v>
      </c>
      <c r="M73" s="282">
        <f t="shared" si="41"/>
        <v>0</v>
      </c>
      <c r="N73" s="282">
        <f t="shared" si="41"/>
        <v>0</v>
      </c>
      <c r="O73" s="282">
        <f t="shared" si="41"/>
        <v>0</v>
      </c>
      <c r="P73" s="282">
        <f t="shared" si="41"/>
        <v>0</v>
      </c>
      <c r="Q73" s="282">
        <f t="shared" si="41"/>
        <v>0</v>
      </c>
      <c r="R73" s="282">
        <f t="shared" si="41"/>
        <v>0</v>
      </c>
      <c r="S73" s="282">
        <f t="shared" si="41"/>
        <v>0</v>
      </c>
      <c r="T73" s="282">
        <f t="shared" si="41"/>
        <v>0</v>
      </c>
      <c r="U73" s="282">
        <f t="shared" si="41"/>
        <v>0</v>
      </c>
      <c r="V73" s="282">
        <f t="shared" si="41"/>
        <v>0</v>
      </c>
      <c r="W73" s="282">
        <f t="shared" si="41"/>
        <v>0</v>
      </c>
      <c r="X73" s="282">
        <f t="shared" si="41"/>
        <v>0</v>
      </c>
      <c r="Y73" s="282">
        <f t="shared" si="41"/>
        <v>0</v>
      </c>
      <c r="Z73" s="282">
        <f t="shared" si="41"/>
        <v>0</v>
      </c>
      <c r="AA73" s="282">
        <f t="shared" si="41"/>
        <v>0</v>
      </c>
      <c r="AB73" s="282">
        <f t="shared" si="41"/>
        <v>0</v>
      </c>
      <c r="AC73" s="282">
        <f t="shared" si="41"/>
        <v>0</v>
      </c>
      <c r="AD73" s="282">
        <f t="shared" si="41"/>
        <v>0</v>
      </c>
      <c r="AE73" s="282">
        <f t="shared" si="41"/>
        <v>0</v>
      </c>
      <c r="AF73" s="282">
        <f t="shared" si="41"/>
        <v>0</v>
      </c>
      <c r="AG73" s="282">
        <f t="shared" si="41"/>
        <v>0</v>
      </c>
      <c r="AH73" s="282">
        <f t="shared" si="41"/>
        <v>0</v>
      </c>
      <c r="AJ73" s="365">
        <v>1</v>
      </c>
    </row>
    <row r="74" spans="1:36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>E110*$AJ$74</f>
        <v>0</v>
      </c>
      <c r="F74" s="282">
        <f t="shared" ref="F74:AH74" si="42">F110*$AJ$74</f>
        <v>0</v>
      </c>
      <c r="G74" s="282">
        <f t="shared" si="42"/>
        <v>0</v>
      </c>
      <c r="H74" s="282">
        <f t="shared" si="42"/>
        <v>0</v>
      </c>
      <c r="I74" s="282">
        <f t="shared" si="42"/>
        <v>0</v>
      </c>
      <c r="J74" s="282">
        <f t="shared" si="42"/>
        <v>0</v>
      </c>
      <c r="K74" s="282">
        <f t="shared" si="42"/>
        <v>0</v>
      </c>
      <c r="L74" s="282">
        <f t="shared" si="42"/>
        <v>0</v>
      </c>
      <c r="M74" s="282">
        <f t="shared" si="42"/>
        <v>0</v>
      </c>
      <c r="N74" s="282">
        <f t="shared" si="42"/>
        <v>0</v>
      </c>
      <c r="O74" s="282">
        <f t="shared" si="42"/>
        <v>0</v>
      </c>
      <c r="P74" s="282">
        <f t="shared" si="42"/>
        <v>0</v>
      </c>
      <c r="Q74" s="282">
        <f t="shared" si="42"/>
        <v>0</v>
      </c>
      <c r="R74" s="282">
        <f t="shared" si="42"/>
        <v>0</v>
      </c>
      <c r="S74" s="282">
        <f t="shared" si="42"/>
        <v>0</v>
      </c>
      <c r="T74" s="282">
        <f t="shared" si="42"/>
        <v>0</v>
      </c>
      <c r="U74" s="282">
        <f t="shared" si="42"/>
        <v>0</v>
      </c>
      <c r="V74" s="282">
        <f t="shared" si="42"/>
        <v>0</v>
      </c>
      <c r="W74" s="282">
        <f t="shared" si="42"/>
        <v>0</v>
      </c>
      <c r="X74" s="282">
        <f t="shared" si="42"/>
        <v>0</v>
      </c>
      <c r="Y74" s="282">
        <f t="shared" si="42"/>
        <v>0</v>
      </c>
      <c r="Z74" s="282">
        <f t="shared" si="42"/>
        <v>0</v>
      </c>
      <c r="AA74" s="282">
        <f t="shared" si="42"/>
        <v>0</v>
      </c>
      <c r="AB74" s="282">
        <f t="shared" si="42"/>
        <v>0</v>
      </c>
      <c r="AC74" s="282">
        <f t="shared" si="42"/>
        <v>0</v>
      </c>
      <c r="AD74" s="282">
        <f t="shared" si="42"/>
        <v>0</v>
      </c>
      <c r="AE74" s="282">
        <f t="shared" si="42"/>
        <v>0</v>
      </c>
      <c r="AF74" s="282">
        <f t="shared" si="42"/>
        <v>0</v>
      </c>
      <c r="AG74" s="282">
        <f t="shared" si="42"/>
        <v>0</v>
      </c>
      <c r="AH74" s="282">
        <f t="shared" si="42"/>
        <v>0</v>
      </c>
      <c r="AJ74" s="365">
        <v>1</v>
      </c>
    </row>
    <row r="75" spans="1:36" s="252" customFormat="1" x14ac:dyDescent="0.2">
      <c r="A75" s="255">
        <v>3</v>
      </c>
      <c r="B75" s="254" t="s">
        <v>562</v>
      </c>
      <c r="C75" s="254" t="s">
        <v>537</v>
      </c>
      <c r="D75" s="262">
        <v>3.5</v>
      </c>
      <c r="E75" s="282">
        <f>E111*$AJ$75</f>
        <v>0</v>
      </c>
      <c r="F75" s="282">
        <f t="shared" ref="F75:AH75" si="43">F111*$AJ$75</f>
        <v>0</v>
      </c>
      <c r="G75" s="282">
        <f t="shared" si="43"/>
        <v>0</v>
      </c>
      <c r="H75" s="282">
        <f t="shared" si="43"/>
        <v>0</v>
      </c>
      <c r="I75" s="282">
        <f t="shared" si="43"/>
        <v>0</v>
      </c>
      <c r="J75" s="282">
        <f t="shared" si="43"/>
        <v>0</v>
      </c>
      <c r="K75" s="282">
        <f t="shared" si="43"/>
        <v>0</v>
      </c>
      <c r="L75" s="282">
        <f t="shared" si="43"/>
        <v>0</v>
      </c>
      <c r="M75" s="282">
        <f t="shared" si="43"/>
        <v>0</v>
      </c>
      <c r="N75" s="282">
        <f t="shared" si="43"/>
        <v>0</v>
      </c>
      <c r="O75" s="282">
        <f t="shared" si="43"/>
        <v>0</v>
      </c>
      <c r="P75" s="282">
        <f t="shared" si="43"/>
        <v>0</v>
      </c>
      <c r="Q75" s="282">
        <f t="shared" si="43"/>
        <v>0</v>
      </c>
      <c r="R75" s="282">
        <f t="shared" si="43"/>
        <v>0</v>
      </c>
      <c r="S75" s="282">
        <f t="shared" si="43"/>
        <v>0</v>
      </c>
      <c r="T75" s="282">
        <f t="shared" si="43"/>
        <v>0</v>
      </c>
      <c r="U75" s="282">
        <f t="shared" si="43"/>
        <v>0</v>
      </c>
      <c r="V75" s="282">
        <f t="shared" si="43"/>
        <v>0</v>
      </c>
      <c r="W75" s="282">
        <f t="shared" si="43"/>
        <v>0</v>
      </c>
      <c r="X75" s="282">
        <f t="shared" si="43"/>
        <v>0</v>
      </c>
      <c r="Y75" s="282">
        <f t="shared" si="43"/>
        <v>0</v>
      </c>
      <c r="Z75" s="282">
        <f t="shared" si="43"/>
        <v>0</v>
      </c>
      <c r="AA75" s="282">
        <f t="shared" si="43"/>
        <v>0</v>
      </c>
      <c r="AB75" s="282">
        <f t="shared" si="43"/>
        <v>0</v>
      </c>
      <c r="AC75" s="282">
        <f t="shared" si="43"/>
        <v>0</v>
      </c>
      <c r="AD75" s="282">
        <f t="shared" si="43"/>
        <v>0</v>
      </c>
      <c r="AE75" s="282">
        <f t="shared" si="43"/>
        <v>0</v>
      </c>
      <c r="AF75" s="282">
        <f t="shared" si="43"/>
        <v>0</v>
      </c>
      <c r="AG75" s="282">
        <f t="shared" si="43"/>
        <v>0</v>
      </c>
      <c r="AH75" s="282">
        <f t="shared" si="43"/>
        <v>0</v>
      </c>
      <c r="AJ75" s="365">
        <v>1</v>
      </c>
    </row>
    <row r="76" spans="1:36" s="252" customFormat="1" x14ac:dyDescent="0.2">
      <c r="A76" s="255">
        <v>4</v>
      </c>
      <c r="B76" s="378" t="s">
        <v>562</v>
      </c>
      <c r="C76" s="378" t="s">
        <v>536</v>
      </c>
      <c r="D76" s="262">
        <v>0</v>
      </c>
      <c r="E76" s="282">
        <v>0</v>
      </c>
      <c r="F76" s="282">
        <v>0</v>
      </c>
      <c r="G76" s="282">
        <v>0</v>
      </c>
      <c r="H76" s="282">
        <v>0</v>
      </c>
      <c r="I76" s="282">
        <v>0</v>
      </c>
      <c r="J76" s="282">
        <v>0</v>
      </c>
      <c r="K76" s="282">
        <v>0</v>
      </c>
      <c r="L76" s="282">
        <v>0</v>
      </c>
      <c r="M76" s="282">
        <v>0</v>
      </c>
      <c r="N76" s="282">
        <v>0</v>
      </c>
      <c r="O76" s="282">
        <v>0</v>
      </c>
      <c r="P76" s="282">
        <v>0</v>
      </c>
      <c r="Q76" s="282">
        <v>0</v>
      </c>
      <c r="R76" s="282">
        <v>0</v>
      </c>
      <c r="S76" s="282">
        <v>0</v>
      </c>
      <c r="T76" s="282">
        <v>0</v>
      </c>
      <c r="U76" s="282">
        <v>0</v>
      </c>
      <c r="V76" s="282">
        <v>0</v>
      </c>
      <c r="W76" s="282">
        <v>0</v>
      </c>
      <c r="X76" s="282">
        <v>0</v>
      </c>
      <c r="Y76" s="282">
        <v>0</v>
      </c>
      <c r="Z76" s="282">
        <v>0</v>
      </c>
      <c r="AA76" s="282">
        <v>0</v>
      </c>
      <c r="AB76" s="282">
        <v>0</v>
      </c>
      <c r="AC76" s="282">
        <v>0</v>
      </c>
      <c r="AD76" s="282">
        <v>0</v>
      </c>
      <c r="AE76" s="282">
        <v>0</v>
      </c>
      <c r="AF76" s="282">
        <v>0</v>
      </c>
      <c r="AG76" s="282">
        <v>0</v>
      </c>
      <c r="AH76" s="282">
        <v>0</v>
      </c>
      <c r="AJ76" s="366"/>
    </row>
    <row r="77" spans="1:36" s="252" customFormat="1" x14ac:dyDescent="0.2">
      <c r="A77" s="255"/>
      <c r="B77" s="254"/>
      <c r="C77" s="254"/>
      <c r="D77" s="262"/>
      <c r="AJ77" s="366"/>
    </row>
    <row r="78" spans="1:36" s="252" customFormat="1" x14ac:dyDescent="0.2">
      <c r="A78" s="255"/>
      <c r="B78" s="254"/>
      <c r="C78" s="254" t="s">
        <v>522</v>
      </c>
      <c r="D78" s="262"/>
      <c r="E78" s="282">
        <f t="shared" ref="E78:AH78" si="44">E73*$D$73*365</f>
        <v>0</v>
      </c>
      <c r="F78" s="282">
        <f t="shared" si="44"/>
        <v>0</v>
      </c>
      <c r="G78" s="282">
        <f t="shared" si="44"/>
        <v>0</v>
      </c>
      <c r="H78" s="282">
        <f t="shared" si="44"/>
        <v>0</v>
      </c>
      <c r="I78" s="282">
        <f t="shared" si="44"/>
        <v>0</v>
      </c>
      <c r="J78" s="282">
        <f t="shared" si="44"/>
        <v>0</v>
      </c>
      <c r="K78" s="282">
        <f t="shared" si="44"/>
        <v>0</v>
      </c>
      <c r="L78" s="282">
        <f t="shared" si="44"/>
        <v>0</v>
      </c>
      <c r="M78" s="282">
        <f t="shared" si="44"/>
        <v>0</v>
      </c>
      <c r="N78" s="282">
        <f t="shared" si="44"/>
        <v>0</v>
      </c>
      <c r="O78" s="282">
        <f t="shared" si="44"/>
        <v>0</v>
      </c>
      <c r="P78" s="282">
        <f t="shared" si="44"/>
        <v>0</v>
      </c>
      <c r="Q78" s="282">
        <f t="shared" si="44"/>
        <v>0</v>
      </c>
      <c r="R78" s="282">
        <f t="shared" si="44"/>
        <v>0</v>
      </c>
      <c r="S78" s="282">
        <f t="shared" si="44"/>
        <v>0</v>
      </c>
      <c r="T78" s="282">
        <f t="shared" si="44"/>
        <v>0</v>
      </c>
      <c r="U78" s="282">
        <f t="shared" si="44"/>
        <v>0</v>
      </c>
      <c r="V78" s="282">
        <f t="shared" si="44"/>
        <v>0</v>
      </c>
      <c r="W78" s="282">
        <f t="shared" si="44"/>
        <v>0</v>
      </c>
      <c r="X78" s="282">
        <f t="shared" si="44"/>
        <v>0</v>
      </c>
      <c r="Y78" s="282">
        <f t="shared" si="44"/>
        <v>0</v>
      </c>
      <c r="Z78" s="282">
        <f t="shared" si="44"/>
        <v>0</v>
      </c>
      <c r="AA78" s="282">
        <f t="shared" si="44"/>
        <v>0</v>
      </c>
      <c r="AB78" s="282">
        <f t="shared" si="44"/>
        <v>0</v>
      </c>
      <c r="AC78" s="282">
        <f t="shared" si="44"/>
        <v>0</v>
      </c>
      <c r="AD78" s="282">
        <f t="shared" si="44"/>
        <v>0</v>
      </c>
      <c r="AE78" s="282">
        <f t="shared" si="44"/>
        <v>0</v>
      </c>
      <c r="AF78" s="282">
        <f t="shared" si="44"/>
        <v>0</v>
      </c>
      <c r="AG78" s="282">
        <f t="shared" si="44"/>
        <v>0</v>
      </c>
      <c r="AH78" s="282">
        <f t="shared" si="44"/>
        <v>0</v>
      </c>
      <c r="AJ78" s="366"/>
    </row>
    <row r="79" spans="1:36" s="252" customFormat="1" x14ac:dyDescent="0.2">
      <c r="A79" s="255"/>
      <c r="B79" s="254"/>
      <c r="C79" s="254"/>
      <c r="D79" s="262"/>
      <c r="E79" s="282">
        <f t="shared" ref="E79:AH79" si="45">E74*$D$74*365</f>
        <v>0</v>
      </c>
      <c r="F79" s="282">
        <f t="shared" si="45"/>
        <v>0</v>
      </c>
      <c r="G79" s="282">
        <f t="shared" si="45"/>
        <v>0</v>
      </c>
      <c r="H79" s="282">
        <f t="shared" si="45"/>
        <v>0</v>
      </c>
      <c r="I79" s="282">
        <f t="shared" si="45"/>
        <v>0</v>
      </c>
      <c r="J79" s="282">
        <f t="shared" si="45"/>
        <v>0</v>
      </c>
      <c r="K79" s="282">
        <f t="shared" si="45"/>
        <v>0</v>
      </c>
      <c r="L79" s="282">
        <f t="shared" si="45"/>
        <v>0</v>
      </c>
      <c r="M79" s="282">
        <f t="shared" si="45"/>
        <v>0</v>
      </c>
      <c r="N79" s="282">
        <f t="shared" si="45"/>
        <v>0</v>
      </c>
      <c r="O79" s="282">
        <f t="shared" si="45"/>
        <v>0</v>
      </c>
      <c r="P79" s="282">
        <f t="shared" si="45"/>
        <v>0</v>
      </c>
      <c r="Q79" s="282">
        <f t="shared" si="45"/>
        <v>0</v>
      </c>
      <c r="R79" s="282">
        <f t="shared" si="45"/>
        <v>0</v>
      </c>
      <c r="S79" s="282">
        <f t="shared" si="45"/>
        <v>0</v>
      </c>
      <c r="T79" s="282">
        <f t="shared" si="45"/>
        <v>0</v>
      </c>
      <c r="U79" s="282">
        <f t="shared" si="45"/>
        <v>0</v>
      </c>
      <c r="V79" s="282">
        <f t="shared" si="45"/>
        <v>0</v>
      </c>
      <c r="W79" s="282">
        <f t="shared" si="45"/>
        <v>0</v>
      </c>
      <c r="X79" s="282">
        <f t="shared" si="45"/>
        <v>0</v>
      </c>
      <c r="Y79" s="282">
        <f t="shared" si="45"/>
        <v>0</v>
      </c>
      <c r="Z79" s="282">
        <f t="shared" si="45"/>
        <v>0</v>
      </c>
      <c r="AA79" s="282">
        <f t="shared" si="45"/>
        <v>0</v>
      </c>
      <c r="AB79" s="282">
        <f t="shared" si="45"/>
        <v>0</v>
      </c>
      <c r="AC79" s="282">
        <f t="shared" si="45"/>
        <v>0</v>
      </c>
      <c r="AD79" s="282">
        <f t="shared" si="45"/>
        <v>0</v>
      </c>
      <c r="AE79" s="282">
        <f t="shared" si="45"/>
        <v>0</v>
      </c>
      <c r="AF79" s="282">
        <f t="shared" si="45"/>
        <v>0</v>
      </c>
      <c r="AG79" s="282">
        <f t="shared" si="45"/>
        <v>0</v>
      </c>
      <c r="AH79" s="282">
        <f t="shared" si="45"/>
        <v>0</v>
      </c>
      <c r="AJ79" s="366"/>
    </row>
    <row r="80" spans="1:36" s="252" customFormat="1" x14ac:dyDescent="0.2">
      <c r="A80" s="255"/>
      <c r="B80" s="254"/>
      <c r="C80" s="254"/>
      <c r="D80" s="262"/>
      <c r="E80" s="282">
        <f t="shared" ref="E80:AH80" si="46">E75*$D$75*365</f>
        <v>0</v>
      </c>
      <c r="F80" s="282">
        <f t="shared" si="46"/>
        <v>0</v>
      </c>
      <c r="G80" s="282">
        <f t="shared" si="46"/>
        <v>0</v>
      </c>
      <c r="H80" s="282">
        <f t="shared" si="46"/>
        <v>0</v>
      </c>
      <c r="I80" s="282">
        <f t="shared" si="46"/>
        <v>0</v>
      </c>
      <c r="J80" s="282">
        <f t="shared" si="46"/>
        <v>0</v>
      </c>
      <c r="K80" s="282">
        <f t="shared" si="46"/>
        <v>0</v>
      </c>
      <c r="L80" s="282">
        <f t="shared" si="46"/>
        <v>0</v>
      </c>
      <c r="M80" s="282">
        <f t="shared" si="46"/>
        <v>0</v>
      </c>
      <c r="N80" s="282">
        <f t="shared" si="46"/>
        <v>0</v>
      </c>
      <c r="O80" s="282">
        <f t="shared" si="46"/>
        <v>0</v>
      </c>
      <c r="P80" s="282">
        <f t="shared" si="46"/>
        <v>0</v>
      </c>
      <c r="Q80" s="282">
        <f t="shared" si="46"/>
        <v>0</v>
      </c>
      <c r="R80" s="282">
        <f t="shared" si="46"/>
        <v>0</v>
      </c>
      <c r="S80" s="282">
        <f t="shared" si="46"/>
        <v>0</v>
      </c>
      <c r="T80" s="282">
        <f t="shared" si="46"/>
        <v>0</v>
      </c>
      <c r="U80" s="282">
        <f t="shared" si="46"/>
        <v>0</v>
      </c>
      <c r="V80" s="282">
        <f t="shared" si="46"/>
        <v>0</v>
      </c>
      <c r="W80" s="282">
        <f t="shared" si="46"/>
        <v>0</v>
      </c>
      <c r="X80" s="282">
        <f t="shared" si="46"/>
        <v>0</v>
      </c>
      <c r="Y80" s="282">
        <f t="shared" si="46"/>
        <v>0</v>
      </c>
      <c r="Z80" s="282">
        <f t="shared" si="46"/>
        <v>0</v>
      </c>
      <c r="AA80" s="282">
        <f t="shared" si="46"/>
        <v>0</v>
      </c>
      <c r="AB80" s="282">
        <f t="shared" si="46"/>
        <v>0</v>
      </c>
      <c r="AC80" s="282">
        <f t="shared" si="46"/>
        <v>0</v>
      </c>
      <c r="AD80" s="282">
        <f t="shared" si="46"/>
        <v>0</v>
      </c>
      <c r="AE80" s="282">
        <f t="shared" si="46"/>
        <v>0</v>
      </c>
      <c r="AF80" s="282">
        <f t="shared" si="46"/>
        <v>0</v>
      </c>
      <c r="AG80" s="282">
        <f t="shared" si="46"/>
        <v>0</v>
      </c>
      <c r="AH80" s="282">
        <f t="shared" si="46"/>
        <v>0</v>
      </c>
      <c r="AJ80" s="366"/>
    </row>
    <row r="81" spans="1:37" s="252" customFormat="1" x14ac:dyDescent="0.2">
      <c r="A81" s="255"/>
      <c r="B81" s="254"/>
      <c r="C81" s="254"/>
      <c r="D81" s="262"/>
      <c r="E81" s="282">
        <f t="shared" ref="E81:AH81" si="47">E76*$D$76*365</f>
        <v>0</v>
      </c>
      <c r="F81" s="282">
        <f t="shared" si="47"/>
        <v>0</v>
      </c>
      <c r="G81" s="282">
        <f t="shared" si="47"/>
        <v>0</v>
      </c>
      <c r="H81" s="282">
        <f t="shared" si="47"/>
        <v>0</v>
      </c>
      <c r="I81" s="282">
        <f t="shared" si="47"/>
        <v>0</v>
      </c>
      <c r="J81" s="282">
        <f t="shared" si="47"/>
        <v>0</v>
      </c>
      <c r="K81" s="282">
        <f t="shared" si="47"/>
        <v>0</v>
      </c>
      <c r="L81" s="282">
        <f t="shared" si="47"/>
        <v>0</v>
      </c>
      <c r="M81" s="282">
        <f t="shared" si="47"/>
        <v>0</v>
      </c>
      <c r="N81" s="282">
        <f t="shared" si="47"/>
        <v>0</v>
      </c>
      <c r="O81" s="282">
        <f t="shared" si="47"/>
        <v>0</v>
      </c>
      <c r="P81" s="282">
        <f t="shared" si="47"/>
        <v>0</v>
      </c>
      <c r="Q81" s="282">
        <f t="shared" si="47"/>
        <v>0</v>
      </c>
      <c r="R81" s="282">
        <f t="shared" si="47"/>
        <v>0</v>
      </c>
      <c r="S81" s="282">
        <f t="shared" si="47"/>
        <v>0</v>
      </c>
      <c r="T81" s="282">
        <f t="shared" si="47"/>
        <v>0</v>
      </c>
      <c r="U81" s="282">
        <f t="shared" si="47"/>
        <v>0</v>
      </c>
      <c r="V81" s="282">
        <f t="shared" si="47"/>
        <v>0</v>
      </c>
      <c r="W81" s="282">
        <f t="shared" si="47"/>
        <v>0</v>
      </c>
      <c r="X81" s="282">
        <f t="shared" si="47"/>
        <v>0</v>
      </c>
      <c r="Y81" s="282">
        <f t="shared" si="47"/>
        <v>0</v>
      </c>
      <c r="Z81" s="282">
        <f t="shared" si="47"/>
        <v>0</v>
      </c>
      <c r="AA81" s="282">
        <f t="shared" si="47"/>
        <v>0</v>
      </c>
      <c r="AB81" s="282">
        <f t="shared" si="47"/>
        <v>0</v>
      </c>
      <c r="AC81" s="282">
        <f t="shared" si="47"/>
        <v>0</v>
      </c>
      <c r="AD81" s="282">
        <f t="shared" si="47"/>
        <v>0</v>
      </c>
      <c r="AE81" s="282">
        <f t="shared" si="47"/>
        <v>0</v>
      </c>
      <c r="AF81" s="282">
        <f t="shared" si="47"/>
        <v>0</v>
      </c>
      <c r="AG81" s="282">
        <f t="shared" si="47"/>
        <v>0</v>
      </c>
      <c r="AH81" s="282">
        <f t="shared" si="47"/>
        <v>0</v>
      </c>
      <c r="AJ81" s="366"/>
    </row>
    <row r="82" spans="1:37" s="252" customFormat="1" x14ac:dyDescent="0.2">
      <c r="A82" s="255"/>
      <c r="B82" s="254"/>
      <c r="C82" s="254"/>
      <c r="D82" s="262"/>
      <c r="AJ82" s="366"/>
    </row>
    <row r="83" spans="1:37" s="252" customFormat="1" x14ac:dyDescent="0.2">
      <c r="A83" s="255"/>
      <c r="B83" s="254"/>
      <c r="C83" s="254"/>
      <c r="D83" s="262"/>
      <c r="E83" s="282">
        <f t="shared" ref="E83:AH83" si="48">SUM(E78:E82)</f>
        <v>0</v>
      </c>
      <c r="F83" s="282">
        <f t="shared" si="48"/>
        <v>0</v>
      </c>
      <c r="G83" s="282">
        <f t="shared" si="48"/>
        <v>0</v>
      </c>
      <c r="H83" s="282">
        <f t="shared" si="48"/>
        <v>0</v>
      </c>
      <c r="I83" s="282">
        <f t="shared" si="48"/>
        <v>0</v>
      </c>
      <c r="J83" s="282">
        <f t="shared" si="48"/>
        <v>0</v>
      </c>
      <c r="K83" s="282">
        <f t="shared" si="48"/>
        <v>0</v>
      </c>
      <c r="L83" s="282">
        <f t="shared" si="48"/>
        <v>0</v>
      </c>
      <c r="M83" s="282">
        <f t="shared" si="48"/>
        <v>0</v>
      </c>
      <c r="N83" s="282">
        <f t="shared" si="48"/>
        <v>0</v>
      </c>
      <c r="O83" s="282">
        <f t="shared" si="48"/>
        <v>0</v>
      </c>
      <c r="P83" s="282">
        <f t="shared" si="48"/>
        <v>0</v>
      </c>
      <c r="Q83" s="282">
        <f t="shared" si="48"/>
        <v>0</v>
      </c>
      <c r="R83" s="282">
        <f t="shared" si="48"/>
        <v>0</v>
      </c>
      <c r="S83" s="282">
        <f t="shared" si="48"/>
        <v>0</v>
      </c>
      <c r="T83" s="282">
        <f t="shared" si="48"/>
        <v>0</v>
      </c>
      <c r="U83" s="282">
        <f t="shared" si="48"/>
        <v>0</v>
      </c>
      <c r="V83" s="282">
        <f t="shared" si="48"/>
        <v>0</v>
      </c>
      <c r="W83" s="282">
        <f t="shared" si="48"/>
        <v>0</v>
      </c>
      <c r="X83" s="282">
        <f t="shared" si="48"/>
        <v>0</v>
      </c>
      <c r="Y83" s="282">
        <f t="shared" si="48"/>
        <v>0</v>
      </c>
      <c r="Z83" s="282">
        <f t="shared" si="48"/>
        <v>0</v>
      </c>
      <c r="AA83" s="282">
        <f t="shared" si="48"/>
        <v>0</v>
      </c>
      <c r="AB83" s="282">
        <f t="shared" si="48"/>
        <v>0</v>
      </c>
      <c r="AC83" s="282">
        <f t="shared" si="48"/>
        <v>0</v>
      </c>
      <c r="AD83" s="282">
        <f t="shared" si="48"/>
        <v>0</v>
      </c>
      <c r="AE83" s="282">
        <f t="shared" si="48"/>
        <v>0</v>
      </c>
      <c r="AF83" s="282">
        <f t="shared" si="48"/>
        <v>0</v>
      </c>
      <c r="AG83" s="282">
        <f t="shared" si="48"/>
        <v>0</v>
      </c>
      <c r="AH83" s="282">
        <f t="shared" si="48"/>
        <v>0</v>
      </c>
      <c r="AJ83" s="366"/>
    </row>
    <row r="84" spans="1:37" s="252" customFormat="1" x14ac:dyDescent="0.2">
      <c r="A84" s="255"/>
      <c r="B84" s="254"/>
      <c r="C84" s="254"/>
      <c r="D84" s="262"/>
    </row>
    <row r="87" spans="1:37" x14ac:dyDescent="0.2">
      <c r="A87" s="379" t="s">
        <v>563</v>
      </c>
    </row>
    <row r="88" spans="1:37" s="336" customFormat="1" ht="11.25" customHeight="1" x14ac:dyDescent="0.2">
      <c r="A88" s="337" t="s">
        <v>492</v>
      </c>
      <c r="B88" s="338"/>
      <c r="C88" s="338"/>
      <c r="D88" s="339"/>
      <c r="H88" s="335"/>
      <c r="W88" s="335"/>
    </row>
    <row r="89" spans="1:37" s="340" customFormat="1" x14ac:dyDescent="0.2">
      <c r="A89" s="338">
        <v>1</v>
      </c>
      <c r="B89" s="340" t="s">
        <v>534</v>
      </c>
      <c r="C89" s="340" t="s">
        <v>535</v>
      </c>
      <c r="D89" s="341"/>
      <c r="E89" s="343">
        <f t="shared" ref="E89:F89" si="49">F89</f>
        <v>100</v>
      </c>
      <c r="F89" s="343">
        <f t="shared" si="49"/>
        <v>100</v>
      </c>
      <c r="G89" s="343">
        <f>H89</f>
        <v>100</v>
      </c>
      <c r="H89" s="342">
        <f>E114*$B$121</f>
        <v>100</v>
      </c>
      <c r="I89" s="343">
        <f t="shared" ref="I89:V89" si="50">H89+($W$89-$H$89)/15</f>
        <v>100</v>
      </c>
      <c r="J89" s="343">
        <f t="shared" si="50"/>
        <v>100</v>
      </c>
      <c r="K89" s="343">
        <f t="shared" si="50"/>
        <v>100</v>
      </c>
      <c r="L89" s="343">
        <f t="shared" si="50"/>
        <v>100</v>
      </c>
      <c r="M89" s="343">
        <f t="shared" si="50"/>
        <v>100</v>
      </c>
      <c r="N89" s="343">
        <f t="shared" si="50"/>
        <v>100</v>
      </c>
      <c r="O89" s="343">
        <f t="shared" si="50"/>
        <v>100</v>
      </c>
      <c r="P89" s="343">
        <f t="shared" si="50"/>
        <v>100</v>
      </c>
      <c r="Q89" s="343">
        <f t="shared" si="50"/>
        <v>100</v>
      </c>
      <c r="R89" s="343">
        <f t="shared" si="50"/>
        <v>100</v>
      </c>
      <c r="S89" s="343">
        <f t="shared" si="50"/>
        <v>100</v>
      </c>
      <c r="T89" s="343">
        <f t="shared" si="50"/>
        <v>100</v>
      </c>
      <c r="U89" s="343">
        <f t="shared" si="50"/>
        <v>100</v>
      </c>
      <c r="V89" s="343">
        <f t="shared" si="50"/>
        <v>100</v>
      </c>
      <c r="W89" s="342">
        <f>H89*$F$121</f>
        <v>100</v>
      </c>
      <c r="X89" s="343">
        <f>W89</f>
        <v>100</v>
      </c>
      <c r="Y89" s="343">
        <f t="shared" ref="Y89:AH89" si="51">X89</f>
        <v>100</v>
      </c>
      <c r="Z89" s="343">
        <f t="shared" si="51"/>
        <v>100</v>
      </c>
      <c r="AA89" s="343">
        <f t="shared" si="51"/>
        <v>100</v>
      </c>
      <c r="AB89" s="343">
        <f t="shared" si="51"/>
        <v>100</v>
      </c>
      <c r="AC89" s="343">
        <f t="shared" si="51"/>
        <v>100</v>
      </c>
      <c r="AD89" s="343">
        <f t="shared" si="51"/>
        <v>100</v>
      </c>
      <c r="AE89" s="343">
        <f t="shared" si="51"/>
        <v>100</v>
      </c>
      <c r="AF89" s="343">
        <f t="shared" si="51"/>
        <v>100</v>
      </c>
      <c r="AG89" s="343">
        <f t="shared" si="51"/>
        <v>100</v>
      </c>
      <c r="AH89" s="343">
        <f t="shared" si="51"/>
        <v>100</v>
      </c>
      <c r="AI89" s="343"/>
      <c r="AJ89" s="343"/>
      <c r="AK89" s="343"/>
    </row>
    <row r="90" spans="1:37" s="340" customFormat="1" x14ac:dyDescent="0.2">
      <c r="A90" s="338">
        <v>2</v>
      </c>
      <c r="B90" s="340" t="s">
        <v>534</v>
      </c>
      <c r="C90" s="340" t="s">
        <v>538</v>
      </c>
      <c r="D90" s="341"/>
      <c r="E90" s="343">
        <f t="shared" ref="E90:G111" si="52">F90</f>
        <v>100</v>
      </c>
      <c r="F90" s="343">
        <f t="shared" si="52"/>
        <v>100</v>
      </c>
      <c r="G90" s="343">
        <f t="shared" si="52"/>
        <v>100</v>
      </c>
      <c r="H90" s="342">
        <f>E115*$B$121</f>
        <v>100</v>
      </c>
      <c r="I90" s="343">
        <f t="shared" ref="I90:V90" si="53">H90+($W$90-$H$90)/15</f>
        <v>100</v>
      </c>
      <c r="J90" s="343">
        <f t="shared" si="53"/>
        <v>100</v>
      </c>
      <c r="K90" s="343">
        <f t="shared" si="53"/>
        <v>100</v>
      </c>
      <c r="L90" s="343">
        <f t="shared" si="53"/>
        <v>100</v>
      </c>
      <c r="M90" s="343">
        <f t="shared" si="53"/>
        <v>100</v>
      </c>
      <c r="N90" s="343">
        <f t="shared" si="53"/>
        <v>100</v>
      </c>
      <c r="O90" s="343">
        <f t="shared" si="53"/>
        <v>100</v>
      </c>
      <c r="P90" s="343">
        <f t="shared" si="53"/>
        <v>100</v>
      </c>
      <c r="Q90" s="343">
        <f t="shared" si="53"/>
        <v>100</v>
      </c>
      <c r="R90" s="343">
        <f t="shared" si="53"/>
        <v>100</v>
      </c>
      <c r="S90" s="343">
        <f t="shared" si="53"/>
        <v>100</v>
      </c>
      <c r="T90" s="343">
        <f t="shared" si="53"/>
        <v>100</v>
      </c>
      <c r="U90" s="343">
        <f t="shared" si="53"/>
        <v>100</v>
      </c>
      <c r="V90" s="343">
        <f t="shared" si="53"/>
        <v>100</v>
      </c>
      <c r="W90" s="342">
        <f t="shared" ref="W90:W91" si="54">H90*$F$121</f>
        <v>100</v>
      </c>
      <c r="X90" s="343">
        <f t="shared" ref="X90:AH111" si="55">W90</f>
        <v>100</v>
      </c>
      <c r="Y90" s="343">
        <f t="shared" si="55"/>
        <v>100</v>
      </c>
      <c r="Z90" s="343">
        <f t="shared" si="55"/>
        <v>100</v>
      </c>
      <c r="AA90" s="343">
        <f t="shared" si="55"/>
        <v>100</v>
      </c>
      <c r="AB90" s="343">
        <f t="shared" si="55"/>
        <v>100</v>
      </c>
      <c r="AC90" s="343">
        <f t="shared" si="55"/>
        <v>100</v>
      </c>
      <c r="AD90" s="343">
        <f t="shared" si="55"/>
        <v>100</v>
      </c>
      <c r="AE90" s="343">
        <f t="shared" si="55"/>
        <v>100</v>
      </c>
      <c r="AF90" s="343">
        <f t="shared" si="55"/>
        <v>100</v>
      </c>
      <c r="AG90" s="343">
        <f t="shared" si="55"/>
        <v>100</v>
      </c>
      <c r="AH90" s="343">
        <f t="shared" si="55"/>
        <v>100</v>
      </c>
      <c r="AI90" s="343"/>
      <c r="AJ90" s="343"/>
      <c r="AK90" s="343"/>
    </row>
    <row r="91" spans="1:37" s="340" customFormat="1" x14ac:dyDescent="0.2">
      <c r="A91" s="338">
        <v>3</v>
      </c>
      <c r="B91" s="254" t="s">
        <v>562</v>
      </c>
      <c r="C91" s="340" t="s">
        <v>537</v>
      </c>
      <c r="D91" s="341"/>
      <c r="E91" s="343">
        <f t="shared" si="52"/>
        <v>0</v>
      </c>
      <c r="F91" s="343">
        <f t="shared" si="52"/>
        <v>0</v>
      </c>
      <c r="G91" s="343">
        <f t="shared" si="52"/>
        <v>0</v>
      </c>
      <c r="H91" s="342">
        <f>E116*$B$121</f>
        <v>0</v>
      </c>
      <c r="I91" s="343">
        <f t="shared" ref="I91:V91" si="56">H91+($W$91-$H$91)/15</f>
        <v>0</v>
      </c>
      <c r="J91" s="343">
        <f t="shared" si="56"/>
        <v>0</v>
      </c>
      <c r="K91" s="343">
        <f t="shared" si="56"/>
        <v>0</v>
      </c>
      <c r="L91" s="343">
        <f t="shared" si="56"/>
        <v>0</v>
      </c>
      <c r="M91" s="343">
        <f t="shared" si="56"/>
        <v>0</v>
      </c>
      <c r="N91" s="343">
        <f t="shared" si="56"/>
        <v>0</v>
      </c>
      <c r="O91" s="343">
        <f t="shared" si="56"/>
        <v>0</v>
      </c>
      <c r="P91" s="343">
        <f t="shared" si="56"/>
        <v>0</v>
      </c>
      <c r="Q91" s="343">
        <f t="shared" si="56"/>
        <v>0</v>
      </c>
      <c r="R91" s="343">
        <f t="shared" si="56"/>
        <v>0</v>
      </c>
      <c r="S91" s="343">
        <f t="shared" si="56"/>
        <v>0</v>
      </c>
      <c r="T91" s="343">
        <f t="shared" si="56"/>
        <v>0</v>
      </c>
      <c r="U91" s="343">
        <f t="shared" si="56"/>
        <v>0</v>
      </c>
      <c r="V91" s="343">
        <f t="shared" si="56"/>
        <v>0</v>
      </c>
      <c r="W91" s="342">
        <f t="shared" si="54"/>
        <v>0</v>
      </c>
      <c r="X91" s="343">
        <f t="shared" si="55"/>
        <v>0</v>
      </c>
      <c r="Y91" s="343">
        <f t="shared" si="55"/>
        <v>0</v>
      </c>
      <c r="Z91" s="343">
        <f t="shared" si="55"/>
        <v>0</v>
      </c>
      <c r="AA91" s="343">
        <f t="shared" si="55"/>
        <v>0</v>
      </c>
      <c r="AB91" s="343">
        <f t="shared" si="55"/>
        <v>0</v>
      </c>
      <c r="AC91" s="343">
        <f t="shared" si="55"/>
        <v>0</v>
      </c>
      <c r="AD91" s="343">
        <f t="shared" si="55"/>
        <v>0</v>
      </c>
      <c r="AE91" s="343">
        <f t="shared" si="55"/>
        <v>0</v>
      </c>
      <c r="AF91" s="343">
        <f t="shared" si="55"/>
        <v>0</v>
      </c>
      <c r="AG91" s="343">
        <f t="shared" si="55"/>
        <v>0</v>
      </c>
      <c r="AH91" s="343">
        <f t="shared" si="55"/>
        <v>0</v>
      </c>
      <c r="AI91" s="343"/>
      <c r="AJ91" s="343"/>
      <c r="AK91" s="343"/>
    </row>
    <row r="92" spans="1:37" s="340" customFormat="1" x14ac:dyDescent="0.2">
      <c r="A92" s="338">
        <v>4</v>
      </c>
      <c r="B92" s="378" t="s">
        <v>562</v>
      </c>
      <c r="C92" s="378" t="s">
        <v>536</v>
      </c>
      <c r="D92" s="341"/>
      <c r="E92" s="343"/>
      <c r="F92" s="343"/>
      <c r="G92" s="343"/>
      <c r="H92" s="342"/>
      <c r="I92" s="343"/>
      <c r="J92" s="343"/>
      <c r="K92" s="343"/>
      <c r="L92" s="343"/>
      <c r="M92" s="343"/>
      <c r="N92" s="343"/>
      <c r="O92" s="343"/>
      <c r="P92" s="343"/>
      <c r="Q92" s="343"/>
      <c r="R92" s="343"/>
      <c r="S92" s="343"/>
      <c r="T92" s="343"/>
      <c r="U92" s="343"/>
      <c r="V92" s="343"/>
      <c r="W92" s="342"/>
      <c r="X92" s="343"/>
      <c r="Y92" s="343"/>
      <c r="Z92" s="343"/>
      <c r="AA92" s="343"/>
      <c r="AB92" s="343"/>
      <c r="AC92" s="343"/>
      <c r="AD92" s="343"/>
      <c r="AE92" s="343"/>
      <c r="AF92" s="343"/>
      <c r="AG92" s="343"/>
      <c r="AH92" s="343"/>
      <c r="AI92" s="343"/>
      <c r="AJ92" s="343"/>
      <c r="AK92" s="343"/>
    </row>
    <row r="93" spans="1:37" s="336" customFormat="1" ht="11.25" customHeight="1" x14ac:dyDescent="0.2">
      <c r="A93" s="337" t="s">
        <v>494</v>
      </c>
      <c r="B93" s="338"/>
      <c r="C93" s="338"/>
      <c r="D93" s="339"/>
      <c r="E93" s="343"/>
      <c r="F93" s="343"/>
      <c r="G93" s="343"/>
      <c r="H93" s="335"/>
      <c r="W93" s="342"/>
      <c r="X93" s="343"/>
      <c r="Y93" s="343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</row>
    <row r="94" spans="1:37" s="340" customFormat="1" x14ac:dyDescent="0.2">
      <c r="A94" s="338">
        <v>1</v>
      </c>
      <c r="B94" s="340" t="s">
        <v>534</v>
      </c>
      <c r="C94" s="340" t="s">
        <v>535</v>
      </c>
      <c r="D94" s="341"/>
      <c r="E94" s="343">
        <f t="shared" si="52"/>
        <v>0</v>
      </c>
      <c r="F94" s="343">
        <f t="shared" si="52"/>
        <v>0</v>
      </c>
      <c r="G94" s="343">
        <f t="shared" si="52"/>
        <v>0</v>
      </c>
      <c r="H94" s="342">
        <f>E114*$B$122</f>
        <v>0</v>
      </c>
      <c r="I94" s="343">
        <f t="shared" ref="I94:V94" si="57">H94+($W$94-$H$94)/15</f>
        <v>0</v>
      </c>
      <c r="J94" s="343">
        <f t="shared" si="57"/>
        <v>0</v>
      </c>
      <c r="K94" s="343">
        <f t="shared" si="57"/>
        <v>0</v>
      </c>
      <c r="L94" s="343">
        <f t="shared" si="57"/>
        <v>0</v>
      </c>
      <c r="M94" s="343">
        <f t="shared" si="57"/>
        <v>0</v>
      </c>
      <c r="N94" s="343">
        <f t="shared" si="57"/>
        <v>0</v>
      </c>
      <c r="O94" s="343">
        <f t="shared" si="57"/>
        <v>0</v>
      </c>
      <c r="P94" s="343">
        <f t="shared" si="57"/>
        <v>0</v>
      </c>
      <c r="Q94" s="343">
        <f t="shared" si="57"/>
        <v>0</v>
      </c>
      <c r="R94" s="343">
        <f t="shared" si="57"/>
        <v>0</v>
      </c>
      <c r="S94" s="343">
        <f t="shared" si="57"/>
        <v>0</v>
      </c>
      <c r="T94" s="343">
        <f t="shared" si="57"/>
        <v>0</v>
      </c>
      <c r="U94" s="343">
        <f t="shared" si="57"/>
        <v>0</v>
      </c>
      <c r="V94" s="343">
        <f t="shared" si="57"/>
        <v>0</v>
      </c>
      <c r="W94" s="342">
        <f>H94*$F$121</f>
        <v>0</v>
      </c>
      <c r="X94" s="343">
        <f t="shared" si="55"/>
        <v>0</v>
      </c>
      <c r="Y94" s="343">
        <f t="shared" si="55"/>
        <v>0</v>
      </c>
      <c r="Z94" s="343">
        <f t="shared" si="55"/>
        <v>0</v>
      </c>
      <c r="AA94" s="343">
        <f t="shared" si="55"/>
        <v>0</v>
      </c>
      <c r="AB94" s="343">
        <f t="shared" si="55"/>
        <v>0</v>
      </c>
      <c r="AC94" s="343">
        <f t="shared" si="55"/>
        <v>0</v>
      </c>
      <c r="AD94" s="343">
        <f t="shared" si="55"/>
        <v>0</v>
      </c>
      <c r="AE94" s="343">
        <f t="shared" si="55"/>
        <v>0</v>
      </c>
      <c r="AF94" s="343">
        <f t="shared" si="55"/>
        <v>0</v>
      </c>
      <c r="AG94" s="343">
        <f t="shared" si="55"/>
        <v>0</v>
      </c>
      <c r="AH94" s="343">
        <f t="shared" si="55"/>
        <v>0</v>
      </c>
      <c r="AI94" s="343"/>
      <c r="AJ94" s="343"/>
      <c r="AK94" s="343"/>
    </row>
    <row r="95" spans="1:37" s="340" customFormat="1" x14ac:dyDescent="0.2">
      <c r="A95" s="338">
        <v>2</v>
      </c>
      <c r="B95" s="340" t="s">
        <v>534</v>
      </c>
      <c r="C95" s="340" t="s">
        <v>538</v>
      </c>
      <c r="D95" s="341"/>
      <c r="E95" s="343">
        <f t="shared" si="52"/>
        <v>0</v>
      </c>
      <c r="F95" s="343">
        <f t="shared" si="52"/>
        <v>0</v>
      </c>
      <c r="G95" s="343">
        <f t="shared" si="52"/>
        <v>0</v>
      </c>
      <c r="H95" s="342">
        <f>E115*$B$122</f>
        <v>0</v>
      </c>
      <c r="I95" s="343">
        <f t="shared" ref="I95:V95" si="58">H95+($W$95-$H$95)/15</f>
        <v>0</v>
      </c>
      <c r="J95" s="343">
        <f t="shared" si="58"/>
        <v>0</v>
      </c>
      <c r="K95" s="343">
        <f t="shared" si="58"/>
        <v>0</v>
      </c>
      <c r="L95" s="343">
        <f t="shared" si="58"/>
        <v>0</v>
      </c>
      <c r="M95" s="343">
        <f t="shared" si="58"/>
        <v>0</v>
      </c>
      <c r="N95" s="343">
        <f t="shared" si="58"/>
        <v>0</v>
      </c>
      <c r="O95" s="343">
        <f t="shared" si="58"/>
        <v>0</v>
      </c>
      <c r="P95" s="343">
        <f t="shared" si="58"/>
        <v>0</v>
      </c>
      <c r="Q95" s="343">
        <f t="shared" si="58"/>
        <v>0</v>
      </c>
      <c r="R95" s="343">
        <f t="shared" si="58"/>
        <v>0</v>
      </c>
      <c r="S95" s="343">
        <f t="shared" si="58"/>
        <v>0</v>
      </c>
      <c r="T95" s="343">
        <f t="shared" si="58"/>
        <v>0</v>
      </c>
      <c r="U95" s="343">
        <f t="shared" si="58"/>
        <v>0</v>
      </c>
      <c r="V95" s="343">
        <f t="shared" si="58"/>
        <v>0</v>
      </c>
      <c r="W95" s="342">
        <f t="shared" ref="W95:W96" si="59">H95*$F$121</f>
        <v>0</v>
      </c>
      <c r="X95" s="343">
        <f t="shared" si="55"/>
        <v>0</v>
      </c>
      <c r="Y95" s="343">
        <f t="shared" si="55"/>
        <v>0</v>
      </c>
      <c r="Z95" s="343">
        <f t="shared" si="55"/>
        <v>0</v>
      </c>
      <c r="AA95" s="343">
        <f t="shared" si="55"/>
        <v>0</v>
      </c>
      <c r="AB95" s="343">
        <f t="shared" si="55"/>
        <v>0</v>
      </c>
      <c r="AC95" s="343">
        <f t="shared" si="55"/>
        <v>0</v>
      </c>
      <c r="AD95" s="343">
        <f t="shared" si="55"/>
        <v>0</v>
      </c>
      <c r="AE95" s="343">
        <f t="shared" si="55"/>
        <v>0</v>
      </c>
      <c r="AF95" s="343">
        <f t="shared" si="55"/>
        <v>0</v>
      </c>
      <c r="AG95" s="343">
        <f t="shared" si="55"/>
        <v>0</v>
      </c>
      <c r="AH95" s="343">
        <f t="shared" si="55"/>
        <v>0</v>
      </c>
      <c r="AI95" s="343"/>
      <c r="AJ95" s="343"/>
      <c r="AK95" s="343"/>
    </row>
    <row r="96" spans="1:37" s="340" customFormat="1" x14ac:dyDescent="0.2">
      <c r="A96" s="338">
        <v>3</v>
      </c>
      <c r="B96" s="254" t="s">
        <v>562</v>
      </c>
      <c r="C96" s="340" t="s">
        <v>537</v>
      </c>
      <c r="D96" s="341"/>
      <c r="E96" s="343">
        <f t="shared" si="52"/>
        <v>0</v>
      </c>
      <c r="F96" s="343">
        <f t="shared" si="52"/>
        <v>0</v>
      </c>
      <c r="G96" s="343">
        <f t="shared" si="52"/>
        <v>0</v>
      </c>
      <c r="H96" s="342">
        <f>E116*$B$122</f>
        <v>0</v>
      </c>
      <c r="I96" s="343">
        <f t="shared" ref="I96:V96" si="60">H96+($W$96-$H$96)/15</f>
        <v>0</v>
      </c>
      <c r="J96" s="343">
        <f t="shared" si="60"/>
        <v>0</v>
      </c>
      <c r="K96" s="343">
        <f t="shared" si="60"/>
        <v>0</v>
      </c>
      <c r="L96" s="343">
        <f t="shared" si="60"/>
        <v>0</v>
      </c>
      <c r="M96" s="343">
        <f t="shared" si="60"/>
        <v>0</v>
      </c>
      <c r="N96" s="343">
        <f t="shared" si="60"/>
        <v>0</v>
      </c>
      <c r="O96" s="343">
        <f t="shared" si="60"/>
        <v>0</v>
      </c>
      <c r="P96" s="343">
        <f t="shared" si="60"/>
        <v>0</v>
      </c>
      <c r="Q96" s="343">
        <f t="shared" si="60"/>
        <v>0</v>
      </c>
      <c r="R96" s="343">
        <f t="shared" si="60"/>
        <v>0</v>
      </c>
      <c r="S96" s="343">
        <f t="shared" si="60"/>
        <v>0</v>
      </c>
      <c r="T96" s="343">
        <f t="shared" si="60"/>
        <v>0</v>
      </c>
      <c r="U96" s="343">
        <f t="shared" si="60"/>
        <v>0</v>
      </c>
      <c r="V96" s="343">
        <f t="shared" si="60"/>
        <v>0</v>
      </c>
      <c r="W96" s="342">
        <f t="shared" si="59"/>
        <v>0</v>
      </c>
      <c r="X96" s="343">
        <f t="shared" si="55"/>
        <v>0</v>
      </c>
      <c r="Y96" s="343">
        <f t="shared" si="55"/>
        <v>0</v>
      </c>
      <c r="Z96" s="343">
        <f t="shared" si="55"/>
        <v>0</v>
      </c>
      <c r="AA96" s="343">
        <f t="shared" si="55"/>
        <v>0</v>
      </c>
      <c r="AB96" s="343">
        <f t="shared" si="55"/>
        <v>0</v>
      </c>
      <c r="AC96" s="343">
        <f t="shared" si="55"/>
        <v>0</v>
      </c>
      <c r="AD96" s="343">
        <f t="shared" si="55"/>
        <v>0</v>
      </c>
      <c r="AE96" s="343">
        <f t="shared" si="55"/>
        <v>0</v>
      </c>
      <c r="AF96" s="343">
        <f t="shared" si="55"/>
        <v>0</v>
      </c>
      <c r="AG96" s="343">
        <f t="shared" si="55"/>
        <v>0</v>
      </c>
      <c r="AH96" s="343">
        <f t="shared" si="55"/>
        <v>0</v>
      </c>
      <c r="AI96" s="343"/>
      <c r="AJ96" s="343"/>
      <c r="AK96" s="343"/>
    </row>
    <row r="97" spans="1:37" s="340" customFormat="1" x14ac:dyDescent="0.2">
      <c r="A97" s="338">
        <v>4</v>
      </c>
      <c r="B97" s="378" t="s">
        <v>562</v>
      </c>
      <c r="C97" s="378" t="s">
        <v>536</v>
      </c>
      <c r="D97" s="341"/>
      <c r="E97" s="343"/>
      <c r="F97" s="343"/>
      <c r="G97" s="343"/>
      <c r="H97" s="342"/>
      <c r="I97" s="343"/>
      <c r="J97" s="343"/>
      <c r="K97" s="343"/>
      <c r="L97" s="343"/>
      <c r="M97" s="343"/>
      <c r="N97" s="343"/>
      <c r="O97" s="343"/>
      <c r="P97" s="343"/>
      <c r="Q97" s="343"/>
      <c r="R97" s="343"/>
      <c r="S97" s="343"/>
      <c r="T97" s="343"/>
      <c r="U97" s="343"/>
      <c r="V97" s="343"/>
      <c r="W97" s="342"/>
      <c r="X97" s="343"/>
      <c r="Y97" s="343"/>
      <c r="Z97" s="343"/>
      <c r="AA97" s="343"/>
      <c r="AB97" s="343"/>
      <c r="AC97" s="343"/>
      <c r="AD97" s="343"/>
      <c r="AE97" s="343"/>
      <c r="AF97" s="343"/>
      <c r="AG97" s="343"/>
      <c r="AH97" s="343"/>
      <c r="AI97" s="343"/>
      <c r="AJ97" s="343"/>
      <c r="AK97" s="343"/>
    </row>
    <row r="98" spans="1:37" s="336" customFormat="1" ht="11.25" customHeight="1" x14ac:dyDescent="0.2">
      <c r="A98" s="337" t="s">
        <v>495</v>
      </c>
      <c r="B98" s="338"/>
      <c r="C98" s="338"/>
      <c r="D98" s="339"/>
      <c r="E98" s="343"/>
      <c r="F98" s="343"/>
      <c r="G98" s="343"/>
      <c r="H98" s="335"/>
      <c r="W98" s="335"/>
      <c r="X98" s="343"/>
      <c r="Y98" s="343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</row>
    <row r="99" spans="1:37" s="340" customFormat="1" x14ac:dyDescent="0.2">
      <c r="A99" s="338">
        <v>1</v>
      </c>
      <c r="B99" s="340" t="s">
        <v>534</v>
      </c>
      <c r="C99" s="340" t="s">
        <v>535</v>
      </c>
      <c r="D99" s="341"/>
      <c r="E99" s="343">
        <f t="shared" si="52"/>
        <v>0</v>
      </c>
      <c r="F99" s="343">
        <f t="shared" si="52"/>
        <v>0</v>
      </c>
      <c r="G99" s="343">
        <f t="shared" si="52"/>
        <v>0</v>
      </c>
      <c r="H99" s="342">
        <f>E114*$B$123</f>
        <v>0</v>
      </c>
      <c r="I99" s="343">
        <f t="shared" ref="I99:V99" si="61">H99+($W$99-$H$99)/15</f>
        <v>0</v>
      </c>
      <c r="J99" s="343">
        <f t="shared" si="61"/>
        <v>0</v>
      </c>
      <c r="K99" s="343">
        <f t="shared" si="61"/>
        <v>0</v>
      </c>
      <c r="L99" s="343">
        <f t="shared" si="61"/>
        <v>0</v>
      </c>
      <c r="M99" s="343">
        <f t="shared" si="61"/>
        <v>0</v>
      </c>
      <c r="N99" s="343">
        <f t="shared" si="61"/>
        <v>0</v>
      </c>
      <c r="O99" s="343">
        <f t="shared" si="61"/>
        <v>0</v>
      </c>
      <c r="P99" s="343">
        <f t="shared" si="61"/>
        <v>0</v>
      </c>
      <c r="Q99" s="343">
        <f t="shared" si="61"/>
        <v>0</v>
      </c>
      <c r="R99" s="343">
        <f t="shared" si="61"/>
        <v>0</v>
      </c>
      <c r="S99" s="343">
        <f t="shared" si="61"/>
        <v>0</v>
      </c>
      <c r="T99" s="343">
        <f t="shared" si="61"/>
        <v>0</v>
      </c>
      <c r="U99" s="343">
        <f t="shared" si="61"/>
        <v>0</v>
      </c>
      <c r="V99" s="343">
        <f t="shared" si="61"/>
        <v>0</v>
      </c>
      <c r="W99" s="342">
        <f>H99*$F$122</f>
        <v>0</v>
      </c>
      <c r="X99" s="343">
        <f t="shared" si="55"/>
        <v>0</v>
      </c>
      <c r="Y99" s="343">
        <f t="shared" si="55"/>
        <v>0</v>
      </c>
      <c r="Z99" s="343">
        <f t="shared" si="55"/>
        <v>0</v>
      </c>
      <c r="AA99" s="343">
        <f t="shared" si="55"/>
        <v>0</v>
      </c>
      <c r="AB99" s="343">
        <f t="shared" si="55"/>
        <v>0</v>
      </c>
      <c r="AC99" s="343">
        <f t="shared" si="55"/>
        <v>0</v>
      </c>
      <c r="AD99" s="343">
        <f t="shared" si="55"/>
        <v>0</v>
      </c>
      <c r="AE99" s="343">
        <f t="shared" si="55"/>
        <v>0</v>
      </c>
      <c r="AF99" s="343">
        <f t="shared" si="55"/>
        <v>0</v>
      </c>
      <c r="AG99" s="343">
        <f t="shared" si="55"/>
        <v>0</v>
      </c>
      <c r="AH99" s="343">
        <f t="shared" si="55"/>
        <v>0</v>
      </c>
      <c r="AI99" s="343"/>
      <c r="AJ99" s="343"/>
      <c r="AK99" s="343"/>
    </row>
    <row r="100" spans="1:37" s="340" customFormat="1" x14ac:dyDescent="0.2">
      <c r="A100" s="338">
        <v>2</v>
      </c>
      <c r="B100" s="340" t="s">
        <v>534</v>
      </c>
      <c r="C100" s="340" t="s">
        <v>538</v>
      </c>
      <c r="D100" s="341"/>
      <c r="E100" s="343">
        <f t="shared" si="52"/>
        <v>0</v>
      </c>
      <c r="F100" s="343">
        <f t="shared" si="52"/>
        <v>0</v>
      </c>
      <c r="G100" s="343">
        <f t="shared" si="52"/>
        <v>0</v>
      </c>
      <c r="H100" s="342">
        <f>E115*$B$123</f>
        <v>0</v>
      </c>
      <c r="I100" s="343">
        <f t="shared" ref="I100:V100" si="62">H100+($W$100-$H$100)/15</f>
        <v>0</v>
      </c>
      <c r="J100" s="343">
        <f t="shared" si="62"/>
        <v>0</v>
      </c>
      <c r="K100" s="343">
        <f t="shared" si="62"/>
        <v>0</v>
      </c>
      <c r="L100" s="343">
        <f t="shared" si="62"/>
        <v>0</v>
      </c>
      <c r="M100" s="343">
        <f t="shared" si="62"/>
        <v>0</v>
      </c>
      <c r="N100" s="343">
        <f t="shared" si="62"/>
        <v>0</v>
      </c>
      <c r="O100" s="343">
        <f t="shared" si="62"/>
        <v>0</v>
      </c>
      <c r="P100" s="343">
        <f t="shared" si="62"/>
        <v>0</v>
      </c>
      <c r="Q100" s="343">
        <f t="shared" si="62"/>
        <v>0</v>
      </c>
      <c r="R100" s="343">
        <f t="shared" si="62"/>
        <v>0</v>
      </c>
      <c r="S100" s="343">
        <f t="shared" si="62"/>
        <v>0</v>
      </c>
      <c r="T100" s="343">
        <f t="shared" si="62"/>
        <v>0</v>
      </c>
      <c r="U100" s="343">
        <f t="shared" si="62"/>
        <v>0</v>
      </c>
      <c r="V100" s="343">
        <f t="shared" si="62"/>
        <v>0</v>
      </c>
      <c r="W100" s="342">
        <f t="shared" ref="W100:W101" si="63">H100*$F$122</f>
        <v>0</v>
      </c>
      <c r="X100" s="343">
        <f t="shared" si="55"/>
        <v>0</v>
      </c>
      <c r="Y100" s="343">
        <f t="shared" si="55"/>
        <v>0</v>
      </c>
      <c r="Z100" s="343">
        <f t="shared" si="55"/>
        <v>0</v>
      </c>
      <c r="AA100" s="343">
        <f t="shared" si="55"/>
        <v>0</v>
      </c>
      <c r="AB100" s="343">
        <f t="shared" si="55"/>
        <v>0</v>
      </c>
      <c r="AC100" s="343">
        <f t="shared" si="55"/>
        <v>0</v>
      </c>
      <c r="AD100" s="343">
        <f t="shared" si="55"/>
        <v>0</v>
      </c>
      <c r="AE100" s="343">
        <f t="shared" si="55"/>
        <v>0</v>
      </c>
      <c r="AF100" s="343">
        <f t="shared" si="55"/>
        <v>0</v>
      </c>
      <c r="AG100" s="343">
        <f t="shared" si="55"/>
        <v>0</v>
      </c>
      <c r="AH100" s="343">
        <f t="shared" si="55"/>
        <v>0</v>
      </c>
      <c r="AI100" s="343"/>
      <c r="AJ100" s="343"/>
      <c r="AK100" s="343"/>
    </row>
    <row r="101" spans="1:37" s="340" customFormat="1" x14ac:dyDescent="0.2">
      <c r="A101" s="338">
        <v>3</v>
      </c>
      <c r="B101" s="254" t="s">
        <v>562</v>
      </c>
      <c r="C101" s="340" t="s">
        <v>537</v>
      </c>
      <c r="D101" s="341"/>
      <c r="E101" s="343">
        <f t="shared" si="52"/>
        <v>0</v>
      </c>
      <c r="F101" s="343">
        <f t="shared" si="52"/>
        <v>0</v>
      </c>
      <c r="G101" s="343">
        <f t="shared" si="52"/>
        <v>0</v>
      </c>
      <c r="H101" s="342">
        <f>E116*$B$123</f>
        <v>0</v>
      </c>
      <c r="I101" s="343">
        <f t="shared" ref="I101:V101" si="64">H101+($W$101-$H$101)/15</f>
        <v>0</v>
      </c>
      <c r="J101" s="343">
        <f t="shared" si="64"/>
        <v>0</v>
      </c>
      <c r="K101" s="343">
        <f t="shared" si="64"/>
        <v>0</v>
      </c>
      <c r="L101" s="343">
        <f t="shared" si="64"/>
        <v>0</v>
      </c>
      <c r="M101" s="343">
        <f t="shared" si="64"/>
        <v>0</v>
      </c>
      <c r="N101" s="343">
        <f t="shared" si="64"/>
        <v>0</v>
      </c>
      <c r="O101" s="343">
        <f t="shared" si="64"/>
        <v>0</v>
      </c>
      <c r="P101" s="343">
        <f t="shared" si="64"/>
        <v>0</v>
      </c>
      <c r="Q101" s="343">
        <f t="shared" si="64"/>
        <v>0</v>
      </c>
      <c r="R101" s="343">
        <f t="shared" si="64"/>
        <v>0</v>
      </c>
      <c r="S101" s="343">
        <f t="shared" si="64"/>
        <v>0</v>
      </c>
      <c r="T101" s="343">
        <f t="shared" si="64"/>
        <v>0</v>
      </c>
      <c r="U101" s="343">
        <f t="shared" si="64"/>
        <v>0</v>
      </c>
      <c r="V101" s="343">
        <f t="shared" si="64"/>
        <v>0</v>
      </c>
      <c r="W101" s="342">
        <f t="shared" si="63"/>
        <v>0</v>
      </c>
      <c r="X101" s="343">
        <f t="shared" si="55"/>
        <v>0</v>
      </c>
      <c r="Y101" s="343">
        <f t="shared" si="55"/>
        <v>0</v>
      </c>
      <c r="Z101" s="343">
        <f t="shared" si="55"/>
        <v>0</v>
      </c>
      <c r="AA101" s="343">
        <f t="shared" si="55"/>
        <v>0</v>
      </c>
      <c r="AB101" s="343">
        <f t="shared" si="55"/>
        <v>0</v>
      </c>
      <c r="AC101" s="343">
        <f t="shared" si="55"/>
        <v>0</v>
      </c>
      <c r="AD101" s="343">
        <f t="shared" si="55"/>
        <v>0</v>
      </c>
      <c r="AE101" s="343">
        <f t="shared" si="55"/>
        <v>0</v>
      </c>
      <c r="AF101" s="343">
        <f t="shared" si="55"/>
        <v>0</v>
      </c>
      <c r="AG101" s="343">
        <f t="shared" si="55"/>
        <v>0</v>
      </c>
      <c r="AH101" s="343">
        <f t="shared" si="55"/>
        <v>0</v>
      </c>
      <c r="AI101" s="343"/>
      <c r="AJ101" s="343"/>
      <c r="AK101" s="343"/>
    </row>
    <row r="102" spans="1:37" s="340" customFormat="1" x14ac:dyDescent="0.2">
      <c r="A102" s="338">
        <v>4</v>
      </c>
      <c r="B102" s="378" t="s">
        <v>562</v>
      </c>
      <c r="C102" s="378" t="s">
        <v>536</v>
      </c>
      <c r="D102" s="341"/>
      <c r="E102" s="343"/>
      <c r="F102" s="343"/>
      <c r="G102" s="343"/>
      <c r="H102" s="342"/>
      <c r="I102" s="343"/>
      <c r="J102" s="343"/>
      <c r="K102" s="343"/>
      <c r="L102" s="343"/>
      <c r="M102" s="343"/>
      <c r="N102" s="343"/>
      <c r="O102" s="343"/>
      <c r="P102" s="343"/>
      <c r="Q102" s="343"/>
      <c r="R102" s="343"/>
      <c r="S102" s="343"/>
      <c r="T102" s="343"/>
      <c r="U102" s="343"/>
      <c r="V102" s="343"/>
      <c r="W102" s="342"/>
      <c r="X102" s="343"/>
      <c r="Y102" s="343"/>
      <c r="Z102" s="343"/>
      <c r="AA102" s="343"/>
      <c r="AB102" s="343"/>
      <c r="AC102" s="343"/>
      <c r="AD102" s="343"/>
      <c r="AE102" s="343"/>
      <c r="AF102" s="343"/>
      <c r="AG102" s="343"/>
      <c r="AH102" s="343"/>
      <c r="AI102" s="343"/>
      <c r="AJ102" s="343"/>
      <c r="AK102" s="343"/>
    </row>
    <row r="103" spans="1:37" s="336" customFormat="1" ht="11.25" customHeight="1" x14ac:dyDescent="0.2">
      <c r="A103" s="337" t="s">
        <v>496</v>
      </c>
      <c r="B103" s="338"/>
      <c r="C103" s="338"/>
      <c r="D103" s="339"/>
      <c r="E103" s="343"/>
      <c r="F103" s="343"/>
      <c r="G103" s="343"/>
      <c r="H103" s="335"/>
      <c r="I103" s="343"/>
      <c r="W103" s="342"/>
      <c r="X103" s="343"/>
      <c r="Y103" s="343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</row>
    <row r="104" spans="1:37" s="340" customFormat="1" x14ac:dyDescent="0.2">
      <c r="A104" s="338">
        <v>1</v>
      </c>
      <c r="B104" s="340" t="s">
        <v>534</v>
      </c>
      <c r="C104" s="340" t="s">
        <v>535</v>
      </c>
      <c r="D104" s="341"/>
      <c r="E104" s="343">
        <f t="shared" si="52"/>
        <v>0</v>
      </c>
      <c r="F104" s="343">
        <f t="shared" si="52"/>
        <v>0</v>
      </c>
      <c r="G104" s="343">
        <f t="shared" si="52"/>
        <v>0</v>
      </c>
      <c r="H104" s="342">
        <f>E114*$B$124</f>
        <v>0</v>
      </c>
      <c r="I104" s="343">
        <f>H104+($W$104-$H$104)/15</f>
        <v>0</v>
      </c>
      <c r="J104" s="343">
        <f t="shared" ref="J104:V104" si="65">I104+($W$104-$H$104)/15</f>
        <v>0</v>
      </c>
      <c r="K104" s="343">
        <f t="shared" si="65"/>
        <v>0</v>
      </c>
      <c r="L104" s="343">
        <f t="shared" si="65"/>
        <v>0</v>
      </c>
      <c r="M104" s="343">
        <f t="shared" si="65"/>
        <v>0</v>
      </c>
      <c r="N104" s="343">
        <f t="shared" si="65"/>
        <v>0</v>
      </c>
      <c r="O104" s="343">
        <f t="shared" si="65"/>
        <v>0</v>
      </c>
      <c r="P104" s="343">
        <f t="shared" si="65"/>
        <v>0</v>
      </c>
      <c r="Q104" s="343">
        <f t="shared" si="65"/>
        <v>0</v>
      </c>
      <c r="R104" s="343">
        <f t="shared" si="65"/>
        <v>0</v>
      </c>
      <c r="S104" s="343">
        <f t="shared" si="65"/>
        <v>0</v>
      </c>
      <c r="T104" s="343">
        <f t="shared" si="65"/>
        <v>0</v>
      </c>
      <c r="U104" s="343">
        <f t="shared" si="65"/>
        <v>0</v>
      </c>
      <c r="V104" s="343">
        <f t="shared" si="65"/>
        <v>0</v>
      </c>
      <c r="W104" s="342">
        <f>H104*$F$122</f>
        <v>0</v>
      </c>
      <c r="X104" s="343">
        <f t="shared" si="55"/>
        <v>0</v>
      </c>
      <c r="Y104" s="343">
        <f t="shared" si="55"/>
        <v>0</v>
      </c>
      <c r="Z104" s="343">
        <f t="shared" si="55"/>
        <v>0</v>
      </c>
      <c r="AA104" s="343">
        <f t="shared" si="55"/>
        <v>0</v>
      </c>
      <c r="AB104" s="343">
        <f t="shared" si="55"/>
        <v>0</v>
      </c>
      <c r="AC104" s="343">
        <f t="shared" si="55"/>
        <v>0</v>
      </c>
      <c r="AD104" s="343">
        <f t="shared" si="55"/>
        <v>0</v>
      </c>
      <c r="AE104" s="343">
        <f t="shared" si="55"/>
        <v>0</v>
      </c>
      <c r="AF104" s="343">
        <f t="shared" si="55"/>
        <v>0</v>
      </c>
      <c r="AG104" s="343">
        <f t="shared" si="55"/>
        <v>0</v>
      </c>
      <c r="AH104" s="343">
        <f t="shared" si="55"/>
        <v>0</v>
      </c>
      <c r="AI104" s="343"/>
      <c r="AJ104" s="343"/>
      <c r="AK104" s="343"/>
    </row>
    <row r="105" spans="1:37" s="340" customFormat="1" x14ac:dyDescent="0.2">
      <c r="A105" s="338">
        <v>2</v>
      </c>
      <c r="B105" s="340" t="s">
        <v>534</v>
      </c>
      <c r="C105" s="340" t="s">
        <v>538</v>
      </c>
      <c r="D105" s="341"/>
      <c r="E105" s="343">
        <f t="shared" si="52"/>
        <v>0</v>
      </c>
      <c r="F105" s="343">
        <f t="shared" si="52"/>
        <v>0</v>
      </c>
      <c r="G105" s="343">
        <f t="shared" si="52"/>
        <v>0</v>
      </c>
      <c r="H105" s="342">
        <f t="shared" ref="H105:H106" si="66">E115*$B$124</f>
        <v>0</v>
      </c>
      <c r="I105" s="343">
        <f>H105+($W$105-$H$105)/15</f>
        <v>0</v>
      </c>
      <c r="J105" s="343">
        <f t="shared" ref="J105:V105" si="67">I105+($W$105-$H$105)/15</f>
        <v>0</v>
      </c>
      <c r="K105" s="343">
        <f t="shared" si="67"/>
        <v>0</v>
      </c>
      <c r="L105" s="343">
        <f t="shared" si="67"/>
        <v>0</v>
      </c>
      <c r="M105" s="343">
        <f t="shared" si="67"/>
        <v>0</v>
      </c>
      <c r="N105" s="343">
        <f t="shared" si="67"/>
        <v>0</v>
      </c>
      <c r="O105" s="343">
        <f t="shared" si="67"/>
        <v>0</v>
      </c>
      <c r="P105" s="343">
        <f t="shared" si="67"/>
        <v>0</v>
      </c>
      <c r="Q105" s="343">
        <f t="shared" si="67"/>
        <v>0</v>
      </c>
      <c r="R105" s="343">
        <f t="shared" si="67"/>
        <v>0</v>
      </c>
      <c r="S105" s="343">
        <f t="shared" si="67"/>
        <v>0</v>
      </c>
      <c r="T105" s="343">
        <f t="shared" si="67"/>
        <v>0</v>
      </c>
      <c r="U105" s="343">
        <f t="shared" si="67"/>
        <v>0</v>
      </c>
      <c r="V105" s="343">
        <f t="shared" si="67"/>
        <v>0</v>
      </c>
      <c r="W105" s="342">
        <f t="shared" ref="W105:W106" si="68">H105*$F$122</f>
        <v>0</v>
      </c>
      <c r="X105" s="343">
        <f t="shared" si="55"/>
        <v>0</v>
      </c>
      <c r="Y105" s="343">
        <f t="shared" si="55"/>
        <v>0</v>
      </c>
      <c r="Z105" s="343">
        <f t="shared" si="55"/>
        <v>0</v>
      </c>
      <c r="AA105" s="343">
        <f t="shared" si="55"/>
        <v>0</v>
      </c>
      <c r="AB105" s="343">
        <f t="shared" si="55"/>
        <v>0</v>
      </c>
      <c r="AC105" s="343">
        <f t="shared" si="55"/>
        <v>0</v>
      </c>
      <c r="AD105" s="343">
        <f t="shared" si="55"/>
        <v>0</v>
      </c>
      <c r="AE105" s="343">
        <f t="shared" si="55"/>
        <v>0</v>
      </c>
      <c r="AF105" s="343">
        <f t="shared" si="55"/>
        <v>0</v>
      </c>
      <c r="AG105" s="343">
        <f t="shared" si="55"/>
        <v>0</v>
      </c>
      <c r="AH105" s="343">
        <f t="shared" si="55"/>
        <v>0</v>
      </c>
      <c r="AI105" s="343"/>
      <c r="AJ105" s="343"/>
      <c r="AK105" s="343"/>
    </row>
    <row r="106" spans="1:37" s="340" customFormat="1" x14ac:dyDescent="0.2">
      <c r="A106" s="338">
        <v>3</v>
      </c>
      <c r="B106" s="254" t="s">
        <v>562</v>
      </c>
      <c r="C106" s="340" t="s">
        <v>537</v>
      </c>
      <c r="D106" s="341"/>
      <c r="E106" s="343">
        <f t="shared" si="52"/>
        <v>0</v>
      </c>
      <c r="F106" s="343">
        <f t="shared" si="52"/>
        <v>0</v>
      </c>
      <c r="G106" s="343">
        <f t="shared" si="52"/>
        <v>0</v>
      </c>
      <c r="H106" s="342">
        <f t="shared" si="66"/>
        <v>0</v>
      </c>
      <c r="I106" s="343">
        <f>H106+($W$106-$H$106)/15</f>
        <v>0</v>
      </c>
      <c r="J106" s="343">
        <f t="shared" ref="J106:V106" si="69">I106+($W$106-$H$106)/15</f>
        <v>0</v>
      </c>
      <c r="K106" s="343">
        <f t="shared" si="69"/>
        <v>0</v>
      </c>
      <c r="L106" s="343">
        <f t="shared" si="69"/>
        <v>0</v>
      </c>
      <c r="M106" s="343">
        <f t="shared" si="69"/>
        <v>0</v>
      </c>
      <c r="N106" s="343">
        <f t="shared" si="69"/>
        <v>0</v>
      </c>
      <c r="O106" s="343">
        <f t="shared" si="69"/>
        <v>0</v>
      </c>
      <c r="P106" s="343">
        <f t="shared" si="69"/>
        <v>0</v>
      </c>
      <c r="Q106" s="343">
        <f t="shared" si="69"/>
        <v>0</v>
      </c>
      <c r="R106" s="343">
        <f t="shared" si="69"/>
        <v>0</v>
      </c>
      <c r="S106" s="343">
        <f t="shared" si="69"/>
        <v>0</v>
      </c>
      <c r="T106" s="343">
        <f t="shared" si="69"/>
        <v>0</v>
      </c>
      <c r="U106" s="343">
        <f t="shared" si="69"/>
        <v>0</v>
      </c>
      <c r="V106" s="343">
        <f t="shared" si="69"/>
        <v>0</v>
      </c>
      <c r="W106" s="342">
        <f t="shared" si="68"/>
        <v>0</v>
      </c>
      <c r="X106" s="343">
        <f t="shared" si="55"/>
        <v>0</v>
      </c>
      <c r="Y106" s="343">
        <f t="shared" si="55"/>
        <v>0</v>
      </c>
      <c r="Z106" s="343">
        <f t="shared" si="55"/>
        <v>0</v>
      </c>
      <c r="AA106" s="343">
        <f t="shared" si="55"/>
        <v>0</v>
      </c>
      <c r="AB106" s="343">
        <f t="shared" si="55"/>
        <v>0</v>
      </c>
      <c r="AC106" s="343">
        <f t="shared" si="55"/>
        <v>0</v>
      </c>
      <c r="AD106" s="343">
        <f t="shared" si="55"/>
        <v>0</v>
      </c>
      <c r="AE106" s="343">
        <f t="shared" si="55"/>
        <v>0</v>
      </c>
      <c r="AF106" s="343">
        <f t="shared" si="55"/>
        <v>0</v>
      </c>
      <c r="AG106" s="343">
        <f t="shared" si="55"/>
        <v>0</v>
      </c>
      <c r="AH106" s="343">
        <f t="shared" si="55"/>
        <v>0</v>
      </c>
      <c r="AI106" s="343"/>
      <c r="AJ106" s="343"/>
      <c r="AK106" s="343"/>
    </row>
    <row r="107" spans="1:37" s="340" customFormat="1" x14ac:dyDescent="0.2">
      <c r="A107" s="338">
        <v>4</v>
      </c>
      <c r="B107" s="378" t="s">
        <v>562</v>
      </c>
      <c r="C107" s="378" t="s">
        <v>536</v>
      </c>
      <c r="D107" s="341"/>
      <c r="E107" s="343"/>
      <c r="F107" s="343"/>
      <c r="G107" s="343"/>
      <c r="H107" s="342"/>
      <c r="I107" s="343"/>
      <c r="J107" s="343"/>
      <c r="K107" s="343"/>
      <c r="L107" s="343"/>
      <c r="M107" s="343"/>
      <c r="N107" s="343"/>
      <c r="O107" s="343"/>
      <c r="P107" s="343"/>
      <c r="Q107" s="343"/>
      <c r="R107" s="343"/>
      <c r="S107" s="343"/>
      <c r="T107" s="343"/>
      <c r="U107" s="343"/>
      <c r="V107" s="343"/>
      <c r="W107" s="342"/>
      <c r="X107" s="343"/>
      <c r="Y107" s="343"/>
      <c r="Z107" s="343"/>
      <c r="AA107" s="343"/>
      <c r="AB107" s="343"/>
      <c r="AC107" s="343"/>
      <c r="AD107" s="343"/>
      <c r="AE107" s="343"/>
      <c r="AF107" s="343"/>
      <c r="AG107" s="343"/>
      <c r="AH107" s="343"/>
      <c r="AI107" s="343"/>
      <c r="AJ107" s="343"/>
      <c r="AK107" s="343"/>
    </row>
    <row r="108" spans="1:37" s="336" customFormat="1" ht="11.25" customHeight="1" x14ac:dyDescent="0.2">
      <c r="A108" s="337" t="s">
        <v>497</v>
      </c>
      <c r="B108" s="338"/>
      <c r="C108" s="338"/>
      <c r="D108" s="339"/>
      <c r="E108" s="343"/>
      <c r="F108" s="343"/>
      <c r="G108" s="343"/>
      <c r="H108" s="335"/>
      <c r="I108" s="343"/>
      <c r="W108" s="342"/>
      <c r="X108" s="343"/>
      <c r="Y108" s="343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</row>
    <row r="109" spans="1:37" s="340" customFormat="1" x14ac:dyDescent="0.2">
      <c r="A109" s="338">
        <v>1</v>
      </c>
      <c r="B109" s="340" t="s">
        <v>534</v>
      </c>
      <c r="C109" s="340" t="s">
        <v>535</v>
      </c>
      <c r="D109" s="341"/>
      <c r="E109" s="343">
        <f t="shared" si="52"/>
        <v>0</v>
      </c>
      <c r="F109" s="343">
        <f t="shared" si="52"/>
        <v>0</v>
      </c>
      <c r="G109" s="343">
        <f t="shared" si="52"/>
        <v>0</v>
      </c>
      <c r="H109" s="342">
        <f>E114*$B$125</f>
        <v>0</v>
      </c>
      <c r="I109" s="343">
        <f>H109+($W$109-$H$109)/15</f>
        <v>0</v>
      </c>
      <c r="J109" s="343">
        <f t="shared" ref="J109:V109" si="70">I109+($W$109-$H$109)/15</f>
        <v>0</v>
      </c>
      <c r="K109" s="343">
        <f t="shared" si="70"/>
        <v>0</v>
      </c>
      <c r="L109" s="343">
        <f t="shared" si="70"/>
        <v>0</v>
      </c>
      <c r="M109" s="343">
        <f t="shared" si="70"/>
        <v>0</v>
      </c>
      <c r="N109" s="343">
        <f t="shared" si="70"/>
        <v>0</v>
      </c>
      <c r="O109" s="343">
        <f t="shared" si="70"/>
        <v>0</v>
      </c>
      <c r="P109" s="343">
        <f t="shared" si="70"/>
        <v>0</v>
      </c>
      <c r="Q109" s="343">
        <f t="shared" si="70"/>
        <v>0</v>
      </c>
      <c r="R109" s="343">
        <f t="shared" si="70"/>
        <v>0</v>
      </c>
      <c r="S109" s="343">
        <f t="shared" si="70"/>
        <v>0</v>
      </c>
      <c r="T109" s="343">
        <f t="shared" si="70"/>
        <v>0</v>
      </c>
      <c r="U109" s="343">
        <f t="shared" si="70"/>
        <v>0</v>
      </c>
      <c r="V109" s="343">
        <f t="shared" si="70"/>
        <v>0</v>
      </c>
      <c r="W109" s="342">
        <f>H109*$F$122</f>
        <v>0</v>
      </c>
      <c r="X109" s="343">
        <f t="shared" si="55"/>
        <v>0</v>
      </c>
      <c r="Y109" s="343">
        <f t="shared" si="55"/>
        <v>0</v>
      </c>
      <c r="Z109" s="343">
        <f t="shared" si="55"/>
        <v>0</v>
      </c>
      <c r="AA109" s="343">
        <f t="shared" si="55"/>
        <v>0</v>
      </c>
      <c r="AB109" s="343">
        <f t="shared" si="55"/>
        <v>0</v>
      </c>
      <c r="AC109" s="343">
        <f t="shared" si="55"/>
        <v>0</v>
      </c>
      <c r="AD109" s="343">
        <f t="shared" si="55"/>
        <v>0</v>
      </c>
      <c r="AE109" s="343">
        <f t="shared" si="55"/>
        <v>0</v>
      </c>
      <c r="AF109" s="343">
        <f t="shared" si="55"/>
        <v>0</v>
      </c>
      <c r="AG109" s="343">
        <f t="shared" si="55"/>
        <v>0</v>
      </c>
      <c r="AH109" s="343">
        <f t="shared" si="55"/>
        <v>0</v>
      </c>
      <c r="AI109" s="343"/>
      <c r="AJ109" s="343"/>
      <c r="AK109" s="343"/>
    </row>
    <row r="110" spans="1:37" s="340" customFormat="1" x14ac:dyDescent="0.2">
      <c r="A110" s="338">
        <v>2</v>
      </c>
      <c r="B110" s="340" t="s">
        <v>534</v>
      </c>
      <c r="C110" s="340" t="s">
        <v>538</v>
      </c>
      <c r="D110" s="341"/>
      <c r="E110" s="343">
        <f t="shared" si="52"/>
        <v>0</v>
      </c>
      <c r="F110" s="343">
        <f t="shared" si="52"/>
        <v>0</v>
      </c>
      <c r="G110" s="343">
        <f t="shared" si="52"/>
        <v>0</v>
      </c>
      <c r="H110" s="342">
        <f t="shared" ref="H110:H111" si="71">E115*$B$125</f>
        <v>0</v>
      </c>
      <c r="I110" s="343">
        <f>H110+($W$110-$H$110)/15</f>
        <v>0</v>
      </c>
      <c r="J110" s="343">
        <f t="shared" ref="J110:V110" si="72">I110+($W$110-$H$110)/15</f>
        <v>0</v>
      </c>
      <c r="K110" s="343">
        <f t="shared" si="72"/>
        <v>0</v>
      </c>
      <c r="L110" s="343">
        <f t="shared" si="72"/>
        <v>0</v>
      </c>
      <c r="M110" s="343">
        <f t="shared" si="72"/>
        <v>0</v>
      </c>
      <c r="N110" s="343">
        <f t="shared" si="72"/>
        <v>0</v>
      </c>
      <c r="O110" s="343">
        <f t="shared" si="72"/>
        <v>0</v>
      </c>
      <c r="P110" s="343">
        <f t="shared" si="72"/>
        <v>0</v>
      </c>
      <c r="Q110" s="343">
        <f t="shared" si="72"/>
        <v>0</v>
      </c>
      <c r="R110" s="343">
        <f t="shared" si="72"/>
        <v>0</v>
      </c>
      <c r="S110" s="343">
        <f t="shared" si="72"/>
        <v>0</v>
      </c>
      <c r="T110" s="343">
        <f t="shared" si="72"/>
        <v>0</v>
      </c>
      <c r="U110" s="343">
        <f t="shared" si="72"/>
        <v>0</v>
      </c>
      <c r="V110" s="343">
        <f t="shared" si="72"/>
        <v>0</v>
      </c>
      <c r="W110" s="342">
        <f t="shared" ref="W110:W111" si="73">H110*$F$122</f>
        <v>0</v>
      </c>
      <c r="X110" s="343">
        <f t="shared" si="55"/>
        <v>0</v>
      </c>
      <c r="Y110" s="343">
        <f t="shared" si="55"/>
        <v>0</v>
      </c>
      <c r="Z110" s="343">
        <f t="shared" si="55"/>
        <v>0</v>
      </c>
      <c r="AA110" s="343">
        <f t="shared" si="55"/>
        <v>0</v>
      </c>
      <c r="AB110" s="343">
        <f t="shared" si="55"/>
        <v>0</v>
      </c>
      <c r="AC110" s="343">
        <f t="shared" si="55"/>
        <v>0</v>
      </c>
      <c r="AD110" s="343">
        <f t="shared" si="55"/>
        <v>0</v>
      </c>
      <c r="AE110" s="343">
        <f t="shared" si="55"/>
        <v>0</v>
      </c>
      <c r="AF110" s="343">
        <f t="shared" si="55"/>
        <v>0</v>
      </c>
      <c r="AG110" s="343">
        <f t="shared" si="55"/>
        <v>0</v>
      </c>
      <c r="AH110" s="343">
        <f t="shared" si="55"/>
        <v>0</v>
      </c>
      <c r="AI110" s="343"/>
      <c r="AJ110" s="343"/>
      <c r="AK110" s="343"/>
    </row>
    <row r="111" spans="1:37" s="340" customFormat="1" x14ac:dyDescent="0.2">
      <c r="A111" s="338">
        <v>3</v>
      </c>
      <c r="B111" s="254" t="s">
        <v>562</v>
      </c>
      <c r="C111" s="340" t="s">
        <v>537</v>
      </c>
      <c r="D111" s="341"/>
      <c r="E111" s="343">
        <f t="shared" si="52"/>
        <v>0</v>
      </c>
      <c r="F111" s="343">
        <f t="shared" si="52"/>
        <v>0</v>
      </c>
      <c r="G111" s="343">
        <f t="shared" si="52"/>
        <v>0</v>
      </c>
      <c r="H111" s="342">
        <f t="shared" si="71"/>
        <v>0</v>
      </c>
      <c r="I111" s="343">
        <f>H111+($W$111-$H$111)/15</f>
        <v>0</v>
      </c>
      <c r="J111" s="343">
        <f t="shared" ref="J111:V111" si="74">I111+($W$111-$H$111)/15</f>
        <v>0</v>
      </c>
      <c r="K111" s="343">
        <f t="shared" si="74"/>
        <v>0</v>
      </c>
      <c r="L111" s="343">
        <f t="shared" si="74"/>
        <v>0</v>
      </c>
      <c r="M111" s="343">
        <f t="shared" si="74"/>
        <v>0</v>
      </c>
      <c r="N111" s="343">
        <f t="shared" si="74"/>
        <v>0</v>
      </c>
      <c r="O111" s="343">
        <f t="shared" si="74"/>
        <v>0</v>
      </c>
      <c r="P111" s="343">
        <f t="shared" si="74"/>
        <v>0</v>
      </c>
      <c r="Q111" s="343">
        <f t="shared" si="74"/>
        <v>0</v>
      </c>
      <c r="R111" s="343">
        <f t="shared" si="74"/>
        <v>0</v>
      </c>
      <c r="S111" s="343">
        <f t="shared" si="74"/>
        <v>0</v>
      </c>
      <c r="T111" s="343">
        <f t="shared" si="74"/>
        <v>0</v>
      </c>
      <c r="U111" s="343">
        <f t="shared" si="74"/>
        <v>0</v>
      </c>
      <c r="V111" s="343">
        <f t="shared" si="74"/>
        <v>0</v>
      </c>
      <c r="W111" s="342">
        <f t="shared" si="73"/>
        <v>0</v>
      </c>
      <c r="X111" s="343">
        <f t="shared" si="55"/>
        <v>0</v>
      </c>
      <c r="Y111" s="343">
        <f t="shared" si="55"/>
        <v>0</v>
      </c>
      <c r="Z111" s="343">
        <f t="shared" si="55"/>
        <v>0</v>
      </c>
      <c r="AA111" s="343">
        <f t="shared" si="55"/>
        <v>0</v>
      </c>
      <c r="AB111" s="343">
        <f t="shared" si="55"/>
        <v>0</v>
      </c>
      <c r="AC111" s="343">
        <f t="shared" si="55"/>
        <v>0</v>
      </c>
      <c r="AD111" s="343">
        <f t="shared" si="55"/>
        <v>0</v>
      </c>
      <c r="AE111" s="343">
        <f t="shared" si="55"/>
        <v>0</v>
      </c>
      <c r="AF111" s="343">
        <f t="shared" si="55"/>
        <v>0</v>
      </c>
      <c r="AG111" s="343">
        <f t="shared" si="55"/>
        <v>0</v>
      </c>
      <c r="AH111" s="343">
        <f t="shared" si="55"/>
        <v>0</v>
      </c>
      <c r="AI111" s="343"/>
      <c r="AJ111" s="343"/>
      <c r="AK111" s="343"/>
    </row>
    <row r="112" spans="1:37" s="340" customFormat="1" x14ac:dyDescent="0.2">
      <c r="A112" s="338">
        <v>4</v>
      </c>
      <c r="B112" s="378" t="s">
        <v>562</v>
      </c>
      <c r="C112" s="378" t="s">
        <v>536</v>
      </c>
      <c r="D112" s="341"/>
      <c r="F112" s="343"/>
      <c r="G112" s="343"/>
      <c r="H112" s="342"/>
      <c r="I112" s="343"/>
      <c r="J112" s="343"/>
      <c r="K112" s="343"/>
      <c r="L112" s="343"/>
      <c r="M112" s="343"/>
      <c r="N112" s="343"/>
      <c r="O112" s="343"/>
      <c r="P112" s="343"/>
      <c r="Q112" s="343"/>
      <c r="R112" s="343"/>
      <c r="S112" s="343"/>
      <c r="U112" s="343"/>
      <c r="V112" s="343"/>
      <c r="W112" s="342"/>
      <c r="X112" s="343"/>
      <c r="Y112" s="343"/>
      <c r="Z112" s="343"/>
      <c r="AA112" s="343"/>
      <c r="AB112" s="343"/>
      <c r="AC112" s="343"/>
      <c r="AD112" s="343"/>
      <c r="AE112" s="343"/>
      <c r="AF112" s="343"/>
      <c r="AG112" s="343"/>
      <c r="AH112" s="343"/>
    </row>
    <row r="113" spans="1:34" s="344" customFormat="1" x14ac:dyDescent="0.2"/>
    <row r="114" spans="1:34" s="344" customFormat="1" x14ac:dyDescent="0.2">
      <c r="C114" s="345" t="s">
        <v>540</v>
      </c>
      <c r="D114" s="346">
        <v>2.4</v>
      </c>
      <c r="E114" s="430">
        <v>100</v>
      </c>
      <c r="F114" s="348" t="s">
        <v>541</v>
      </c>
      <c r="G114" s="347"/>
      <c r="H114" s="347"/>
      <c r="I114" s="347"/>
      <c r="J114" s="347"/>
      <c r="K114" s="347"/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/>
      <c r="Z114" s="347"/>
      <c r="AA114" s="347"/>
      <c r="AB114" s="347"/>
      <c r="AC114" s="347"/>
      <c r="AD114" s="347"/>
      <c r="AE114" s="347"/>
      <c r="AF114" s="347"/>
      <c r="AG114" s="347"/>
      <c r="AH114" s="347"/>
    </row>
    <row r="115" spans="1:34" s="344" customFormat="1" x14ac:dyDescent="0.2">
      <c r="C115" s="345" t="s">
        <v>540</v>
      </c>
      <c r="D115" s="346">
        <v>4.4000000000000004</v>
      </c>
      <c r="E115" s="430">
        <v>100</v>
      </c>
      <c r="F115" s="348" t="s">
        <v>542</v>
      </c>
      <c r="G115" s="347"/>
      <c r="H115" s="347"/>
      <c r="I115" s="347"/>
      <c r="J115" s="347"/>
      <c r="K115" s="347"/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/>
      <c r="Z115" s="347"/>
      <c r="AA115" s="347"/>
      <c r="AB115" s="347"/>
      <c r="AC115" s="347"/>
      <c r="AD115" s="347"/>
      <c r="AE115" s="347"/>
      <c r="AF115" s="347"/>
      <c r="AG115" s="347"/>
      <c r="AH115" s="347"/>
    </row>
    <row r="116" spans="1:34" s="344" customFormat="1" x14ac:dyDescent="0.2">
      <c r="C116" s="345" t="s">
        <v>540</v>
      </c>
      <c r="D116" s="346">
        <v>3.5</v>
      </c>
      <c r="E116" s="430">
        <v>0</v>
      </c>
      <c r="F116" s="344" t="s">
        <v>561</v>
      </c>
      <c r="G116" s="349"/>
      <c r="H116" s="349"/>
      <c r="I116" s="349"/>
      <c r="J116" s="349"/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9"/>
      <c r="Z116" s="349"/>
      <c r="AA116" s="349"/>
      <c r="AB116" s="349"/>
      <c r="AC116" s="349"/>
      <c r="AD116" s="349"/>
      <c r="AE116" s="349"/>
      <c r="AF116" s="349"/>
      <c r="AG116" s="349"/>
      <c r="AH116" s="349"/>
    </row>
    <row r="117" spans="1:34" s="344" customFormat="1" x14ac:dyDescent="0.2"/>
    <row r="118" spans="1:34" s="344" customFormat="1" x14ac:dyDescent="0.2"/>
    <row r="119" spans="1:34" s="344" customFormat="1" x14ac:dyDescent="0.2">
      <c r="A119" s="360" t="s">
        <v>547</v>
      </c>
      <c r="B119" s="360"/>
      <c r="C119" s="344" t="s">
        <v>548</v>
      </c>
      <c r="D119" s="361" t="s">
        <v>549</v>
      </c>
      <c r="E119" s="361" t="s">
        <v>549</v>
      </c>
      <c r="F119" s="368" t="s">
        <v>550</v>
      </c>
    </row>
    <row r="120" spans="1:34" s="344" customFormat="1" x14ac:dyDescent="0.2">
      <c r="A120" s="360"/>
      <c r="B120" s="360"/>
      <c r="C120" s="344" t="s">
        <v>551</v>
      </c>
      <c r="D120" s="361">
        <v>2025</v>
      </c>
      <c r="E120" s="361">
        <v>2040</v>
      </c>
      <c r="F120" s="368" t="s">
        <v>552</v>
      </c>
    </row>
    <row r="121" spans="1:34" s="344" customFormat="1" x14ac:dyDescent="0.2">
      <c r="A121" s="360" t="s">
        <v>553</v>
      </c>
      <c r="B121" s="431">
        <v>1</v>
      </c>
      <c r="C121" s="344" t="s">
        <v>554</v>
      </c>
      <c r="D121" s="361">
        <v>1.33</v>
      </c>
      <c r="E121" s="361">
        <v>1.62</v>
      </c>
      <c r="F121" s="429">
        <v>1</v>
      </c>
    </row>
    <row r="122" spans="1:34" s="344" customFormat="1" x14ac:dyDescent="0.2">
      <c r="A122" s="360" t="s">
        <v>555</v>
      </c>
      <c r="B122" s="431">
        <v>0</v>
      </c>
      <c r="C122" s="344" t="s">
        <v>556</v>
      </c>
      <c r="D122" s="361">
        <v>1.21</v>
      </c>
      <c r="E122" s="361">
        <v>1.38</v>
      </c>
      <c r="F122" s="369">
        <f>E122/D122</f>
        <v>1.140495867768595</v>
      </c>
    </row>
    <row r="123" spans="1:34" s="344" customFormat="1" x14ac:dyDescent="0.2">
      <c r="A123" s="360" t="s">
        <v>557</v>
      </c>
      <c r="B123" s="431">
        <v>0</v>
      </c>
    </row>
    <row r="124" spans="1:34" s="344" customFormat="1" x14ac:dyDescent="0.2">
      <c r="A124" s="360" t="s">
        <v>558</v>
      </c>
      <c r="B124" s="431">
        <v>0</v>
      </c>
    </row>
    <row r="125" spans="1:34" s="344" customFormat="1" x14ac:dyDescent="0.2">
      <c r="A125" s="360" t="s">
        <v>559</v>
      </c>
      <c r="B125" s="431">
        <v>0</v>
      </c>
    </row>
    <row r="128" spans="1:34" x14ac:dyDescent="0.2">
      <c r="A128" s="275" t="s">
        <v>590</v>
      </c>
    </row>
    <row r="129" spans="1:34" x14ac:dyDescent="0.2">
      <c r="A129" s="253" t="s">
        <v>591</v>
      </c>
      <c r="D129" s="253" t="s">
        <v>592</v>
      </c>
    </row>
    <row r="130" spans="1:34" x14ac:dyDescent="0.2">
      <c r="A130" s="338">
        <v>1</v>
      </c>
      <c r="B130" s="340" t="s">
        <v>534</v>
      </c>
      <c r="C130" s="340" t="s">
        <v>535</v>
      </c>
      <c r="D130" s="253">
        <v>2</v>
      </c>
      <c r="E130" s="283">
        <f>(E39+E56+E73)*$D$130</f>
        <v>0</v>
      </c>
      <c r="F130" s="283">
        <f t="shared" ref="F130:AH130" si="75">(F39+F56+F73)*$D$130</f>
        <v>0</v>
      </c>
      <c r="G130" s="283">
        <f t="shared" si="75"/>
        <v>0</v>
      </c>
      <c r="H130" s="283">
        <f t="shared" si="75"/>
        <v>0</v>
      </c>
      <c r="I130" s="283">
        <f t="shared" si="75"/>
        <v>0</v>
      </c>
      <c r="J130" s="283">
        <f t="shared" si="75"/>
        <v>0</v>
      </c>
      <c r="K130" s="283">
        <f t="shared" si="75"/>
        <v>0</v>
      </c>
      <c r="L130" s="283">
        <f t="shared" si="75"/>
        <v>0</v>
      </c>
      <c r="M130" s="283">
        <f t="shared" si="75"/>
        <v>0</v>
      </c>
      <c r="N130" s="283">
        <f t="shared" si="75"/>
        <v>0</v>
      </c>
      <c r="O130" s="283">
        <f t="shared" si="75"/>
        <v>0</v>
      </c>
      <c r="P130" s="283">
        <f t="shared" si="75"/>
        <v>0</v>
      </c>
      <c r="Q130" s="283">
        <f t="shared" si="75"/>
        <v>0</v>
      </c>
      <c r="R130" s="283">
        <f t="shared" si="75"/>
        <v>0</v>
      </c>
      <c r="S130" s="283">
        <f t="shared" si="75"/>
        <v>0</v>
      </c>
      <c r="T130" s="283">
        <f t="shared" si="75"/>
        <v>0</v>
      </c>
      <c r="U130" s="283">
        <f t="shared" si="75"/>
        <v>0</v>
      </c>
      <c r="V130" s="283">
        <f t="shared" si="75"/>
        <v>0</v>
      </c>
      <c r="W130" s="283">
        <f t="shared" si="75"/>
        <v>0</v>
      </c>
      <c r="X130" s="283">
        <f t="shared" si="75"/>
        <v>0</v>
      </c>
      <c r="Y130" s="283">
        <f t="shared" si="75"/>
        <v>0</v>
      </c>
      <c r="Z130" s="283">
        <f t="shared" si="75"/>
        <v>0</v>
      </c>
      <c r="AA130" s="283">
        <f t="shared" si="75"/>
        <v>0</v>
      </c>
      <c r="AB130" s="283">
        <f t="shared" si="75"/>
        <v>0</v>
      </c>
      <c r="AC130" s="283">
        <f t="shared" si="75"/>
        <v>0</v>
      </c>
      <c r="AD130" s="283">
        <f t="shared" si="75"/>
        <v>0</v>
      </c>
      <c r="AE130" s="283">
        <f t="shared" si="75"/>
        <v>0</v>
      </c>
      <c r="AF130" s="283">
        <f t="shared" si="75"/>
        <v>0</v>
      </c>
      <c r="AG130" s="283">
        <f t="shared" si="75"/>
        <v>0</v>
      </c>
      <c r="AH130" s="283">
        <f t="shared" si="75"/>
        <v>0</v>
      </c>
    </row>
    <row r="131" spans="1:34" x14ac:dyDescent="0.2">
      <c r="A131" s="338">
        <v>2</v>
      </c>
      <c r="B131" s="340" t="s">
        <v>534</v>
      </c>
      <c r="C131" s="340" t="s">
        <v>538</v>
      </c>
      <c r="D131" s="253">
        <v>2</v>
      </c>
      <c r="E131" s="283">
        <f>(E40+E57+E74)*$D$131</f>
        <v>0</v>
      </c>
      <c r="F131" s="283">
        <f t="shared" ref="F131:AH131" si="76">(F40+F57+F74)*$D$131</f>
        <v>0</v>
      </c>
      <c r="G131" s="283">
        <f t="shared" si="76"/>
        <v>0</v>
      </c>
      <c r="H131" s="283">
        <f t="shared" si="76"/>
        <v>0</v>
      </c>
      <c r="I131" s="283">
        <f t="shared" si="76"/>
        <v>0</v>
      </c>
      <c r="J131" s="283">
        <f t="shared" si="76"/>
        <v>0</v>
      </c>
      <c r="K131" s="283">
        <f t="shared" si="76"/>
        <v>0</v>
      </c>
      <c r="L131" s="283">
        <f t="shared" si="76"/>
        <v>0</v>
      </c>
      <c r="M131" s="283">
        <f t="shared" si="76"/>
        <v>0</v>
      </c>
      <c r="N131" s="283">
        <f t="shared" si="76"/>
        <v>0</v>
      </c>
      <c r="O131" s="283">
        <f t="shared" si="76"/>
        <v>0</v>
      </c>
      <c r="P131" s="283">
        <f t="shared" si="76"/>
        <v>0</v>
      </c>
      <c r="Q131" s="283">
        <f t="shared" si="76"/>
        <v>0</v>
      </c>
      <c r="R131" s="283">
        <f t="shared" si="76"/>
        <v>0</v>
      </c>
      <c r="S131" s="283">
        <f t="shared" si="76"/>
        <v>0</v>
      </c>
      <c r="T131" s="283">
        <f t="shared" si="76"/>
        <v>0</v>
      </c>
      <c r="U131" s="283">
        <f t="shared" si="76"/>
        <v>0</v>
      </c>
      <c r="V131" s="283">
        <f t="shared" si="76"/>
        <v>0</v>
      </c>
      <c r="W131" s="283">
        <f t="shared" si="76"/>
        <v>0</v>
      </c>
      <c r="X131" s="283">
        <f t="shared" si="76"/>
        <v>0</v>
      </c>
      <c r="Y131" s="283">
        <f t="shared" si="76"/>
        <v>0</v>
      </c>
      <c r="Z131" s="283">
        <f t="shared" si="76"/>
        <v>0</v>
      </c>
      <c r="AA131" s="283">
        <f t="shared" si="76"/>
        <v>0</v>
      </c>
      <c r="AB131" s="283">
        <f t="shared" si="76"/>
        <v>0</v>
      </c>
      <c r="AC131" s="283">
        <f t="shared" si="76"/>
        <v>0</v>
      </c>
      <c r="AD131" s="283">
        <f t="shared" si="76"/>
        <v>0</v>
      </c>
      <c r="AE131" s="283">
        <f t="shared" si="76"/>
        <v>0</v>
      </c>
      <c r="AF131" s="283">
        <f t="shared" si="76"/>
        <v>0</v>
      </c>
      <c r="AG131" s="283">
        <f t="shared" si="76"/>
        <v>0</v>
      </c>
      <c r="AH131" s="283">
        <f t="shared" si="76"/>
        <v>0</v>
      </c>
    </row>
    <row r="132" spans="1:34" x14ac:dyDescent="0.2">
      <c r="A132" s="338">
        <v>3</v>
      </c>
      <c r="B132" s="254" t="s">
        <v>562</v>
      </c>
      <c r="C132" s="340" t="s">
        <v>537</v>
      </c>
      <c r="D132" s="253">
        <v>1</v>
      </c>
      <c r="E132" s="283">
        <f>(E41+E58+E75)*$D$132</f>
        <v>0</v>
      </c>
      <c r="F132" s="283">
        <f t="shared" ref="F132:AH132" si="77">(F41+F58+F75)*$D$132</f>
        <v>0</v>
      </c>
      <c r="G132" s="283">
        <f t="shared" si="77"/>
        <v>0</v>
      </c>
      <c r="H132" s="283">
        <f t="shared" si="77"/>
        <v>0</v>
      </c>
      <c r="I132" s="283">
        <f t="shared" si="77"/>
        <v>0</v>
      </c>
      <c r="J132" s="283">
        <f t="shared" si="77"/>
        <v>0</v>
      </c>
      <c r="K132" s="283">
        <f t="shared" si="77"/>
        <v>0</v>
      </c>
      <c r="L132" s="283">
        <f t="shared" si="77"/>
        <v>0</v>
      </c>
      <c r="M132" s="283">
        <f t="shared" si="77"/>
        <v>0</v>
      </c>
      <c r="N132" s="283">
        <f t="shared" si="77"/>
        <v>0</v>
      </c>
      <c r="O132" s="283">
        <f t="shared" si="77"/>
        <v>0</v>
      </c>
      <c r="P132" s="283">
        <f t="shared" si="77"/>
        <v>0</v>
      </c>
      <c r="Q132" s="283">
        <f t="shared" si="77"/>
        <v>0</v>
      </c>
      <c r="R132" s="283">
        <f t="shared" si="77"/>
        <v>0</v>
      </c>
      <c r="S132" s="283">
        <f t="shared" si="77"/>
        <v>0</v>
      </c>
      <c r="T132" s="283">
        <f t="shared" si="77"/>
        <v>0</v>
      </c>
      <c r="U132" s="283">
        <f t="shared" si="77"/>
        <v>0</v>
      </c>
      <c r="V132" s="283">
        <f t="shared" si="77"/>
        <v>0</v>
      </c>
      <c r="W132" s="283">
        <f t="shared" si="77"/>
        <v>0</v>
      </c>
      <c r="X132" s="283">
        <f t="shared" si="77"/>
        <v>0</v>
      </c>
      <c r="Y132" s="283">
        <f t="shared" si="77"/>
        <v>0</v>
      </c>
      <c r="Z132" s="283">
        <f t="shared" si="77"/>
        <v>0</v>
      </c>
      <c r="AA132" s="283">
        <f t="shared" si="77"/>
        <v>0</v>
      </c>
      <c r="AB132" s="283">
        <f t="shared" si="77"/>
        <v>0</v>
      </c>
      <c r="AC132" s="283">
        <f t="shared" si="77"/>
        <v>0</v>
      </c>
      <c r="AD132" s="283">
        <f t="shared" si="77"/>
        <v>0</v>
      </c>
      <c r="AE132" s="283">
        <f t="shared" si="77"/>
        <v>0</v>
      </c>
      <c r="AF132" s="283">
        <f t="shared" si="77"/>
        <v>0</v>
      </c>
      <c r="AG132" s="283">
        <f t="shared" si="77"/>
        <v>0</v>
      </c>
      <c r="AH132" s="283">
        <f t="shared" si="77"/>
        <v>0</v>
      </c>
    </row>
    <row r="133" spans="1:34" x14ac:dyDescent="0.2">
      <c r="A133" s="338">
        <v>4</v>
      </c>
      <c r="B133" s="378" t="s">
        <v>562</v>
      </c>
      <c r="C133" s="378" t="s">
        <v>536</v>
      </c>
      <c r="D133" s="253">
        <v>1</v>
      </c>
      <c r="E133" s="283">
        <f>(E42+E59+E76)*$D$133</f>
        <v>0</v>
      </c>
      <c r="F133" s="283">
        <f t="shared" ref="F133:AH133" si="78">(F42+F59+F76)*$D$133</f>
        <v>0</v>
      </c>
      <c r="G133" s="283">
        <f t="shared" si="78"/>
        <v>0</v>
      </c>
      <c r="H133" s="283">
        <f t="shared" si="78"/>
        <v>0</v>
      </c>
      <c r="I133" s="283">
        <f t="shared" si="78"/>
        <v>0</v>
      </c>
      <c r="J133" s="283">
        <f t="shared" si="78"/>
        <v>0</v>
      </c>
      <c r="K133" s="283">
        <f t="shared" si="78"/>
        <v>0</v>
      </c>
      <c r="L133" s="283">
        <f t="shared" si="78"/>
        <v>0</v>
      </c>
      <c r="M133" s="283">
        <f t="shared" si="78"/>
        <v>0</v>
      </c>
      <c r="N133" s="283">
        <f t="shared" si="78"/>
        <v>0</v>
      </c>
      <c r="O133" s="283">
        <f t="shared" si="78"/>
        <v>0</v>
      </c>
      <c r="P133" s="283">
        <f t="shared" si="78"/>
        <v>0</v>
      </c>
      <c r="Q133" s="283">
        <f t="shared" si="78"/>
        <v>0</v>
      </c>
      <c r="R133" s="283">
        <f t="shared" si="78"/>
        <v>0</v>
      </c>
      <c r="S133" s="283">
        <f t="shared" si="78"/>
        <v>0</v>
      </c>
      <c r="T133" s="283">
        <f t="shared" si="78"/>
        <v>0</v>
      </c>
      <c r="U133" s="283">
        <f t="shared" si="78"/>
        <v>0</v>
      </c>
      <c r="V133" s="283">
        <f t="shared" si="78"/>
        <v>0</v>
      </c>
      <c r="W133" s="283">
        <f t="shared" si="78"/>
        <v>0</v>
      </c>
      <c r="X133" s="283">
        <f t="shared" si="78"/>
        <v>0</v>
      </c>
      <c r="Y133" s="283">
        <f t="shared" si="78"/>
        <v>0</v>
      </c>
      <c r="Z133" s="283">
        <f t="shared" si="78"/>
        <v>0</v>
      </c>
      <c r="AA133" s="283">
        <f t="shared" si="78"/>
        <v>0</v>
      </c>
      <c r="AB133" s="283">
        <f t="shared" si="78"/>
        <v>0</v>
      </c>
      <c r="AC133" s="283">
        <f t="shared" si="78"/>
        <v>0</v>
      </c>
      <c r="AD133" s="283">
        <f t="shared" si="78"/>
        <v>0</v>
      </c>
      <c r="AE133" s="283">
        <f t="shared" si="78"/>
        <v>0</v>
      </c>
      <c r="AF133" s="283">
        <f t="shared" si="78"/>
        <v>0</v>
      </c>
      <c r="AG133" s="283">
        <f t="shared" si="78"/>
        <v>0</v>
      </c>
      <c r="AH133" s="283">
        <f t="shared" si="78"/>
        <v>0</v>
      </c>
    </row>
    <row r="135" spans="1:34" x14ac:dyDescent="0.2">
      <c r="C135" s="253" t="s">
        <v>593</v>
      </c>
      <c r="E135" s="283">
        <f>SUM(E130:E134)</f>
        <v>0</v>
      </c>
      <c r="F135" s="283">
        <f t="shared" ref="F135:AH135" si="79">SUM(F130:F134)</f>
        <v>0</v>
      </c>
      <c r="G135" s="283">
        <f t="shared" si="79"/>
        <v>0</v>
      </c>
      <c r="H135" s="283">
        <f t="shared" si="79"/>
        <v>0</v>
      </c>
      <c r="I135" s="283">
        <f t="shared" si="79"/>
        <v>0</v>
      </c>
      <c r="J135" s="283">
        <f t="shared" si="79"/>
        <v>0</v>
      </c>
      <c r="K135" s="283">
        <f t="shared" si="79"/>
        <v>0</v>
      </c>
      <c r="L135" s="283">
        <f t="shared" si="79"/>
        <v>0</v>
      </c>
      <c r="M135" s="283">
        <f t="shared" si="79"/>
        <v>0</v>
      </c>
      <c r="N135" s="283">
        <f t="shared" si="79"/>
        <v>0</v>
      </c>
      <c r="O135" s="283">
        <f t="shared" si="79"/>
        <v>0</v>
      </c>
      <c r="P135" s="283">
        <f t="shared" si="79"/>
        <v>0</v>
      </c>
      <c r="Q135" s="283">
        <f t="shared" si="79"/>
        <v>0</v>
      </c>
      <c r="R135" s="283">
        <f t="shared" si="79"/>
        <v>0</v>
      </c>
      <c r="S135" s="283">
        <f t="shared" si="79"/>
        <v>0</v>
      </c>
      <c r="T135" s="283">
        <f t="shared" si="79"/>
        <v>0</v>
      </c>
      <c r="U135" s="283">
        <f t="shared" si="79"/>
        <v>0</v>
      </c>
      <c r="V135" s="283">
        <f t="shared" si="79"/>
        <v>0</v>
      </c>
      <c r="W135" s="283">
        <f t="shared" si="79"/>
        <v>0</v>
      </c>
      <c r="X135" s="283">
        <f t="shared" si="79"/>
        <v>0</v>
      </c>
      <c r="Y135" s="283">
        <f t="shared" si="79"/>
        <v>0</v>
      </c>
      <c r="Z135" s="283">
        <f t="shared" si="79"/>
        <v>0</v>
      </c>
      <c r="AA135" s="283">
        <f t="shared" si="79"/>
        <v>0</v>
      </c>
      <c r="AB135" s="283">
        <f t="shared" si="79"/>
        <v>0</v>
      </c>
      <c r="AC135" s="283">
        <f t="shared" si="79"/>
        <v>0</v>
      </c>
      <c r="AD135" s="283">
        <f t="shared" si="79"/>
        <v>0</v>
      </c>
      <c r="AE135" s="283">
        <f t="shared" si="79"/>
        <v>0</v>
      </c>
      <c r="AF135" s="283">
        <f t="shared" si="79"/>
        <v>0</v>
      </c>
      <c r="AG135" s="283">
        <f t="shared" si="79"/>
        <v>0</v>
      </c>
      <c r="AH135" s="283">
        <f t="shared" si="79"/>
        <v>0</v>
      </c>
    </row>
    <row r="137" spans="1:34" x14ac:dyDescent="0.2">
      <c r="A137" s="275" t="s">
        <v>594</v>
      </c>
    </row>
    <row r="138" spans="1:34" x14ac:dyDescent="0.2">
      <c r="C138" s="253" t="s">
        <v>595</v>
      </c>
      <c r="D138" s="253" t="s">
        <v>522</v>
      </c>
      <c r="E138" s="283">
        <f>SUM(E46:E47)</f>
        <v>0</v>
      </c>
      <c r="F138" s="283">
        <f t="shared" ref="F138:AH138" si="80">SUM(F46:F47)</f>
        <v>0</v>
      </c>
      <c r="G138" s="283">
        <f t="shared" si="80"/>
        <v>0</v>
      </c>
      <c r="H138" s="283">
        <f t="shared" si="80"/>
        <v>0</v>
      </c>
      <c r="I138" s="283">
        <f t="shared" si="80"/>
        <v>0</v>
      </c>
      <c r="J138" s="283">
        <f t="shared" si="80"/>
        <v>0</v>
      </c>
      <c r="K138" s="283">
        <f t="shared" si="80"/>
        <v>0</v>
      </c>
      <c r="L138" s="283">
        <f t="shared" si="80"/>
        <v>0</v>
      </c>
      <c r="M138" s="283">
        <f t="shared" si="80"/>
        <v>0</v>
      </c>
      <c r="N138" s="283">
        <f t="shared" si="80"/>
        <v>0</v>
      </c>
      <c r="O138" s="283">
        <f t="shared" si="80"/>
        <v>0</v>
      </c>
      <c r="P138" s="283">
        <f t="shared" si="80"/>
        <v>0</v>
      </c>
      <c r="Q138" s="283">
        <f t="shared" si="80"/>
        <v>0</v>
      </c>
      <c r="R138" s="283">
        <f t="shared" si="80"/>
        <v>0</v>
      </c>
      <c r="S138" s="283">
        <f t="shared" si="80"/>
        <v>0</v>
      </c>
      <c r="T138" s="283">
        <f t="shared" si="80"/>
        <v>0</v>
      </c>
      <c r="U138" s="283">
        <f t="shared" si="80"/>
        <v>0</v>
      </c>
      <c r="V138" s="283">
        <f t="shared" si="80"/>
        <v>0</v>
      </c>
      <c r="W138" s="283">
        <f t="shared" si="80"/>
        <v>0</v>
      </c>
      <c r="X138" s="283">
        <f t="shared" si="80"/>
        <v>0</v>
      </c>
      <c r="Y138" s="283">
        <f t="shared" si="80"/>
        <v>0</v>
      </c>
      <c r="Z138" s="283">
        <f t="shared" si="80"/>
        <v>0</v>
      </c>
      <c r="AA138" s="283">
        <f t="shared" si="80"/>
        <v>0</v>
      </c>
      <c r="AB138" s="283">
        <f t="shared" si="80"/>
        <v>0</v>
      </c>
      <c r="AC138" s="283">
        <f t="shared" si="80"/>
        <v>0</v>
      </c>
      <c r="AD138" s="283">
        <f t="shared" si="80"/>
        <v>0</v>
      </c>
      <c r="AE138" s="283">
        <f t="shared" si="80"/>
        <v>0</v>
      </c>
      <c r="AF138" s="283">
        <f t="shared" si="80"/>
        <v>0</v>
      </c>
      <c r="AG138" s="283">
        <f t="shared" si="80"/>
        <v>0</v>
      </c>
      <c r="AH138" s="283">
        <f t="shared" si="80"/>
        <v>0</v>
      </c>
    </row>
    <row r="139" spans="1:34" x14ac:dyDescent="0.2">
      <c r="C139" s="253" t="s">
        <v>596</v>
      </c>
      <c r="D139" s="253" t="s">
        <v>522</v>
      </c>
      <c r="E139" s="283">
        <f>SUM(E63:E64)</f>
        <v>0</v>
      </c>
      <c r="F139" s="283">
        <f t="shared" ref="F139:AH139" si="81">SUM(F63:F64)</f>
        <v>0</v>
      </c>
      <c r="G139" s="283">
        <f t="shared" si="81"/>
        <v>0</v>
      </c>
      <c r="H139" s="283">
        <f t="shared" si="81"/>
        <v>0</v>
      </c>
      <c r="I139" s="283">
        <f t="shared" si="81"/>
        <v>0</v>
      </c>
      <c r="J139" s="283">
        <f t="shared" si="81"/>
        <v>0</v>
      </c>
      <c r="K139" s="283">
        <f t="shared" si="81"/>
        <v>0</v>
      </c>
      <c r="L139" s="283">
        <f t="shared" si="81"/>
        <v>0</v>
      </c>
      <c r="M139" s="283">
        <f t="shared" si="81"/>
        <v>0</v>
      </c>
      <c r="N139" s="283">
        <f t="shared" si="81"/>
        <v>0</v>
      </c>
      <c r="O139" s="283">
        <f t="shared" si="81"/>
        <v>0</v>
      </c>
      <c r="P139" s="283">
        <f t="shared" si="81"/>
        <v>0</v>
      </c>
      <c r="Q139" s="283">
        <f t="shared" si="81"/>
        <v>0</v>
      </c>
      <c r="R139" s="283">
        <f t="shared" si="81"/>
        <v>0</v>
      </c>
      <c r="S139" s="283">
        <f t="shared" si="81"/>
        <v>0</v>
      </c>
      <c r="T139" s="283">
        <f t="shared" si="81"/>
        <v>0</v>
      </c>
      <c r="U139" s="283">
        <f t="shared" si="81"/>
        <v>0</v>
      </c>
      <c r="V139" s="283">
        <f t="shared" si="81"/>
        <v>0</v>
      </c>
      <c r="W139" s="283">
        <f t="shared" si="81"/>
        <v>0</v>
      </c>
      <c r="X139" s="283">
        <f t="shared" si="81"/>
        <v>0</v>
      </c>
      <c r="Y139" s="283">
        <f t="shared" si="81"/>
        <v>0</v>
      </c>
      <c r="Z139" s="283">
        <f t="shared" si="81"/>
        <v>0</v>
      </c>
      <c r="AA139" s="283">
        <f t="shared" si="81"/>
        <v>0</v>
      </c>
      <c r="AB139" s="283">
        <f t="shared" si="81"/>
        <v>0</v>
      </c>
      <c r="AC139" s="283">
        <f t="shared" si="81"/>
        <v>0</v>
      </c>
      <c r="AD139" s="283">
        <f t="shared" si="81"/>
        <v>0</v>
      </c>
      <c r="AE139" s="283">
        <f t="shared" si="81"/>
        <v>0</v>
      </c>
      <c r="AF139" s="283">
        <f t="shared" si="81"/>
        <v>0</v>
      </c>
      <c r="AG139" s="283">
        <f t="shared" si="81"/>
        <v>0</v>
      </c>
      <c r="AH139" s="283">
        <f t="shared" si="81"/>
        <v>0</v>
      </c>
    </row>
    <row r="140" spans="1:34" x14ac:dyDescent="0.2">
      <c r="C140" s="253" t="s">
        <v>597</v>
      </c>
      <c r="D140" s="253" t="s">
        <v>522</v>
      </c>
      <c r="E140" s="283">
        <f>SUM(E80:E81)</f>
        <v>0</v>
      </c>
      <c r="F140" s="283">
        <f t="shared" ref="F140:AH140" si="82">SUM(F80:F81)</f>
        <v>0</v>
      </c>
      <c r="G140" s="283">
        <f t="shared" si="82"/>
        <v>0</v>
      </c>
      <c r="H140" s="283">
        <f t="shared" si="82"/>
        <v>0</v>
      </c>
      <c r="I140" s="283">
        <f t="shared" si="82"/>
        <v>0</v>
      </c>
      <c r="J140" s="283">
        <f t="shared" si="82"/>
        <v>0</v>
      </c>
      <c r="K140" s="283">
        <f t="shared" si="82"/>
        <v>0</v>
      </c>
      <c r="L140" s="283">
        <f t="shared" si="82"/>
        <v>0</v>
      </c>
      <c r="M140" s="283">
        <f t="shared" si="82"/>
        <v>0</v>
      </c>
      <c r="N140" s="283">
        <f t="shared" si="82"/>
        <v>0</v>
      </c>
      <c r="O140" s="283">
        <f t="shared" si="82"/>
        <v>0</v>
      </c>
      <c r="P140" s="283">
        <f t="shared" si="82"/>
        <v>0</v>
      </c>
      <c r="Q140" s="283">
        <f t="shared" si="82"/>
        <v>0</v>
      </c>
      <c r="R140" s="283">
        <f t="shared" si="82"/>
        <v>0</v>
      </c>
      <c r="S140" s="283">
        <f t="shared" si="82"/>
        <v>0</v>
      </c>
      <c r="T140" s="283">
        <f t="shared" si="82"/>
        <v>0</v>
      </c>
      <c r="U140" s="283">
        <f t="shared" si="82"/>
        <v>0</v>
      </c>
      <c r="V140" s="283">
        <f t="shared" si="82"/>
        <v>0</v>
      </c>
      <c r="W140" s="283">
        <f t="shared" si="82"/>
        <v>0</v>
      </c>
      <c r="X140" s="283">
        <f t="shared" si="82"/>
        <v>0</v>
      </c>
      <c r="Y140" s="283">
        <f t="shared" si="82"/>
        <v>0</v>
      </c>
      <c r="Z140" s="283">
        <f t="shared" si="82"/>
        <v>0</v>
      </c>
      <c r="AA140" s="283">
        <f t="shared" si="82"/>
        <v>0</v>
      </c>
      <c r="AB140" s="283">
        <f t="shared" si="82"/>
        <v>0</v>
      </c>
      <c r="AC140" s="283">
        <f t="shared" si="82"/>
        <v>0</v>
      </c>
      <c r="AD140" s="283">
        <f t="shared" si="82"/>
        <v>0</v>
      </c>
      <c r="AE140" s="283">
        <f t="shared" si="82"/>
        <v>0</v>
      </c>
      <c r="AF140" s="283">
        <f t="shared" si="82"/>
        <v>0</v>
      </c>
      <c r="AG140" s="283">
        <f t="shared" si="82"/>
        <v>0</v>
      </c>
      <c r="AH140" s="283">
        <f t="shared" si="82"/>
        <v>0</v>
      </c>
    </row>
    <row r="142" spans="1:34" x14ac:dyDescent="0.2">
      <c r="D142" s="253" t="s">
        <v>598</v>
      </c>
      <c r="E142" s="283">
        <f>E138*Parametre!$F$67</f>
        <v>0</v>
      </c>
      <c r="F142" s="283">
        <f>F138*Parametre!$F$67</f>
        <v>0</v>
      </c>
      <c r="G142" s="283">
        <f>G138*Parametre!$F$67</f>
        <v>0</v>
      </c>
      <c r="H142" s="283">
        <f>H138*Parametre!$F$67</f>
        <v>0</v>
      </c>
      <c r="I142" s="283">
        <f>I138*Parametre!$F$67</f>
        <v>0</v>
      </c>
      <c r="J142" s="283">
        <f>J138*Parametre!$F$67</f>
        <v>0</v>
      </c>
      <c r="K142" s="283">
        <f>K138*Parametre!$F$67</f>
        <v>0</v>
      </c>
      <c r="L142" s="283">
        <f>L138*Parametre!$F$67</f>
        <v>0</v>
      </c>
      <c r="M142" s="283">
        <f>M138*Parametre!$F$67</f>
        <v>0</v>
      </c>
      <c r="N142" s="283">
        <f>N138*Parametre!$F$67</f>
        <v>0</v>
      </c>
      <c r="O142" s="283">
        <f>O138*Parametre!$F$67</f>
        <v>0</v>
      </c>
      <c r="P142" s="283">
        <f>P138*Parametre!$F$67</f>
        <v>0</v>
      </c>
      <c r="Q142" s="283">
        <f>Q138*Parametre!$F$67</f>
        <v>0</v>
      </c>
      <c r="R142" s="283">
        <f>R138*Parametre!$F$67</f>
        <v>0</v>
      </c>
      <c r="S142" s="283">
        <f>S138*Parametre!$F$67</f>
        <v>0</v>
      </c>
      <c r="T142" s="283">
        <f>T138*Parametre!$F$67</f>
        <v>0</v>
      </c>
      <c r="U142" s="283">
        <f>U138*Parametre!$F$67</f>
        <v>0</v>
      </c>
      <c r="V142" s="283">
        <f>V138*Parametre!$F$67</f>
        <v>0</v>
      </c>
      <c r="W142" s="283">
        <f>W138*Parametre!$F$67</f>
        <v>0</v>
      </c>
      <c r="X142" s="283">
        <f>X138*Parametre!$F$67</f>
        <v>0</v>
      </c>
      <c r="Y142" s="283">
        <f>Y138*Parametre!$F$67</f>
        <v>0</v>
      </c>
      <c r="Z142" s="283">
        <f>Z138*Parametre!$F$67</f>
        <v>0</v>
      </c>
      <c r="AA142" s="283">
        <f>AA138*Parametre!$F$67</f>
        <v>0</v>
      </c>
      <c r="AB142" s="283">
        <f>AB138*Parametre!$F$67</f>
        <v>0</v>
      </c>
      <c r="AC142" s="283">
        <f>AC138*Parametre!$F$67</f>
        <v>0</v>
      </c>
      <c r="AD142" s="283">
        <f>AD138*Parametre!$F$67</f>
        <v>0</v>
      </c>
      <c r="AE142" s="283">
        <f>AE138*Parametre!$F$67</f>
        <v>0</v>
      </c>
      <c r="AF142" s="283">
        <f>AF138*Parametre!$F$67</f>
        <v>0</v>
      </c>
      <c r="AG142" s="283">
        <f>AG138*Parametre!$F$67</f>
        <v>0</v>
      </c>
      <c r="AH142" s="283">
        <f>AH138*Parametre!$F$67</f>
        <v>0</v>
      </c>
    </row>
    <row r="143" spans="1:34" x14ac:dyDescent="0.2">
      <c r="D143" s="253" t="s">
        <v>598</v>
      </c>
      <c r="E143" s="283">
        <f>E139*Parametre!$F$68</f>
        <v>0</v>
      </c>
      <c r="F143" s="283">
        <f>F139*Parametre!$F$68</f>
        <v>0</v>
      </c>
      <c r="G143" s="283">
        <f>G139*Parametre!$F$68</f>
        <v>0</v>
      </c>
      <c r="H143" s="283">
        <f>H139*Parametre!$F$68</f>
        <v>0</v>
      </c>
      <c r="I143" s="283">
        <f>I139*Parametre!$F$68</f>
        <v>0</v>
      </c>
      <c r="J143" s="283">
        <f>J139*Parametre!$F$68</f>
        <v>0</v>
      </c>
      <c r="K143" s="283">
        <f>K139*Parametre!$F$68</f>
        <v>0</v>
      </c>
      <c r="L143" s="283">
        <f>L139*Parametre!$F$68</f>
        <v>0</v>
      </c>
      <c r="M143" s="283">
        <f>M139*Parametre!$F$68</f>
        <v>0</v>
      </c>
      <c r="N143" s="283">
        <f>N139*Parametre!$F$68</f>
        <v>0</v>
      </c>
      <c r="O143" s="283">
        <f>O139*Parametre!$F$68</f>
        <v>0</v>
      </c>
      <c r="P143" s="283">
        <f>P139*Parametre!$F$68</f>
        <v>0</v>
      </c>
      <c r="Q143" s="283">
        <f>Q139*Parametre!$F$68</f>
        <v>0</v>
      </c>
      <c r="R143" s="283">
        <f>R139*Parametre!$F$68</f>
        <v>0</v>
      </c>
      <c r="S143" s="283">
        <f>S139*Parametre!$F$68</f>
        <v>0</v>
      </c>
      <c r="T143" s="283">
        <f>T139*Parametre!$F$68</f>
        <v>0</v>
      </c>
      <c r="U143" s="283">
        <f>U139*Parametre!$F$68</f>
        <v>0</v>
      </c>
      <c r="V143" s="283">
        <f>V139*Parametre!$F$68</f>
        <v>0</v>
      </c>
      <c r="W143" s="283">
        <f>W139*Parametre!$F$68</f>
        <v>0</v>
      </c>
      <c r="X143" s="283">
        <f>X139*Parametre!$F$68</f>
        <v>0</v>
      </c>
      <c r="Y143" s="283">
        <f>Y139*Parametre!$F$68</f>
        <v>0</v>
      </c>
      <c r="Z143" s="283">
        <f>Z139*Parametre!$F$68</f>
        <v>0</v>
      </c>
      <c r="AA143" s="283">
        <f>AA139*Parametre!$F$68</f>
        <v>0</v>
      </c>
      <c r="AB143" s="283">
        <f>AB139*Parametre!$F$68</f>
        <v>0</v>
      </c>
      <c r="AC143" s="283">
        <f>AC139*Parametre!$F$68</f>
        <v>0</v>
      </c>
      <c r="AD143" s="283">
        <f>AD139*Parametre!$F$68</f>
        <v>0</v>
      </c>
      <c r="AE143" s="283">
        <f>AE139*Parametre!$F$68</f>
        <v>0</v>
      </c>
      <c r="AF143" s="283">
        <f>AF139*Parametre!$F$68</f>
        <v>0</v>
      </c>
      <c r="AG143" s="283">
        <f>AG139*Parametre!$F$68</f>
        <v>0</v>
      </c>
      <c r="AH143" s="283">
        <f>AH139*Parametre!$F$68</f>
        <v>0</v>
      </c>
    </row>
    <row r="144" spans="1:34" x14ac:dyDescent="0.2">
      <c r="D144" s="253" t="s">
        <v>598</v>
      </c>
      <c r="E144" s="283">
        <f>E140*Parametre!$F$69</f>
        <v>0</v>
      </c>
      <c r="F144" s="283">
        <f>F140*Parametre!$F$69</f>
        <v>0</v>
      </c>
      <c r="G144" s="283">
        <f>G140*Parametre!$F$69</f>
        <v>0</v>
      </c>
      <c r="H144" s="283">
        <f>H140*Parametre!$F$69</f>
        <v>0</v>
      </c>
      <c r="I144" s="283">
        <f>I140*Parametre!$F$69</f>
        <v>0</v>
      </c>
      <c r="J144" s="283">
        <f>J140*Parametre!$F$69</f>
        <v>0</v>
      </c>
      <c r="K144" s="283">
        <f>K140*Parametre!$F$69</f>
        <v>0</v>
      </c>
      <c r="L144" s="283">
        <f>L140*Parametre!$F$69</f>
        <v>0</v>
      </c>
      <c r="M144" s="283">
        <f>M140*Parametre!$F$69</f>
        <v>0</v>
      </c>
      <c r="N144" s="283">
        <f>N140*Parametre!$F$69</f>
        <v>0</v>
      </c>
      <c r="O144" s="283">
        <f>O140*Parametre!$F$69</f>
        <v>0</v>
      </c>
      <c r="P144" s="283">
        <f>P140*Parametre!$F$69</f>
        <v>0</v>
      </c>
      <c r="Q144" s="283">
        <f>Q140*Parametre!$F$69</f>
        <v>0</v>
      </c>
      <c r="R144" s="283">
        <f>R140*Parametre!$F$69</f>
        <v>0</v>
      </c>
      <c r="S144" s="283">
        <f>S140*Parametre!$F$69</f>
        <v>0</v>
      </c>
      <c r="T144" s="283">
        <f>T140*Parametre!$F$69</f>
        <v>0</v>
      </c>
      <c r="U144" s="283">
        <f>U140*Parametre!$F$69</f>
        <v>0</v>
      </c>
      <c r="V144" s="283">
        <f>V140*Parametre!$F$69</f>
        <v>0</v>
      </c>
      <c r="W144" s="283">
        <f>W140*Parametre!$F$69</f>
        <v>0</v>
      </c>
      <c r="X144" s="283">
        <f>X140*Parametre!$F$69</f>
        <v>0</v>
      </c>
      <c r="Y144" s="283">
        <f>Y140*Parametre!$F$69</f>
        <v>0</v>
      </c>
      <c r="Z144" s="283">
        <f>Z140*Parametre!$F$69</f>
        <v>0</v>
      </c>
      <c r="AA144" s="283">
        <f>AA140*Parametre!$F$69</f>
        <v>0</v>
      </c>
      <c r="AB144" s="283">
        <f>AB140*Parametre!$F$69</f>
        <v>0</v>
      </c>
      <c r="AC144" s="283">
        <f>AC140*Parametre!$F$69</f>
        <v>0</v>
      </c>
      <c r="AD144" s="283">
        <f>AD140*Parametre!$F$69</f>
        <v>0</v>
      </c>
      <c r="AE144" s="283">
        <f>AE140*Parametre!$F$69</f>
        <v>0</v>
      </c>
      <c r="AF144" s="283">
        <f>AF140*Parametre!$F$69</f>
        <v>0</v>
      </c>
      <c r="AG144" s="283">
        <f>AG140*Parametre!$F$69</f>
        <v>0</v>
      </c>
      <c r="AH144" s="283">
        <f>AH140*Parametre!$F$69</f>
        <v>0</v>
      </c>
    </row>
    <row r="145" spans="4:34" x14ac:dyDescent="0.2">
      <c r="E145" s="283"/>
      <c r="F145" s="283"/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</row>
    <row r="146" spans="4:34" x14ac:dyDescent="0.2">
      <c r="D146" s="253" t="s">
        <v>599</v>
      </c>
      <c r="E146" s="283">
        <f>SUM(E142:E145)</f>
        <v>0</v>
      </c>
      <c r="F146" s="283">
        <f t="shared" ref="F146:AH146" si="83">SUM(F142:F145)</f>
        <v>0</v>
      </c>
      <c r="G146" s="283">
        <f t="shared" si="83"/>
        <v>0</v>
      </c>
      <c r="H146" s="283">
        <f t="shared" si="83"/>
        <v>0</v>
      </c>
      <c r="I146" s="283">
        <f t="shared" si="83"/>
        <v>0</v>
      </c>
      <c r="J146" s="283">
        <f t="shared" si="83"/>
        <v>0</v>
      </c>
      <c r="K146" s="283">
        <f t="shared" si="83"/>
        <v>0</v>
      </c>
      <c r="L146" s="283">
        <f t="shared" si="83"/>
        <v>0</v>
      </c>
      <c r="M146" s="283">
        <f t="shared" si="83"/>
        <v>0</v>
      </c>
      <c r="N146" s="283">
        <f t="shared" si="83"/>
        <v>0</v>
      </c>
      <c r="O146" s="283">
        <f t="shared" si="83"/>
        <v>0</v>
      </c>
      <c r="P146" s="283">
        <f t="shared" si="83"/>
        <v>0</v>
      </c>
      <c r="Q146" s="283">
        <f t="shared" si="83"/>
        <v>0</v>
      </c>
      <c r="R146" s="283">
        <f t="shared" si="83"/>
        <v>0</v>
      </c>
      <c r="S146" s="283">
        <f t="shared" si="83"/>
        <v>0</v>
      </c>
      <c r="T146" s="283">
        <f t="shared" si="83"/>
        <v>0</v>
      </c>
      <c r="U146" s="283">
        <f t="shared" si="83"/>
        <v>0</v>
      </c>
      <c r="V146" s="283">
        <f t="shared" si="83"/>
        <v>0</v>
      </c>
      <c r="W146" s="283">
        <f t="shared" si="83"/>
        <v>0</v>
      </c>
      <c r="X146" s="283">
        <f t="shared" si="83"/>
        <v>0</v>
      </c>
      <c r="Y146" s="283">
        <f t="shared" si="83"/>
        <v>0</v>
      </c>
      <c r="Z146" s="283">
        <f t="shared" si="83"/>
        <v>0</v>
      </c>
      <c r="AA146" s="283">
        <f t="shared" si="83"/>
        <v>0</v>
      </c>
      <c r="AB146" s="283">
        <f t="shared" si="83"/>
        <v>0</v>
      </c>
      <c r="AC146" s="283">
        <f t="shared" si="83"/>
        <v>0</v>
      </c>
      <c r="AD146" s="283">
        <f t="shared" si="83"/>
        <v>0</v>
      </c>
      <c r="AE146" s="283">
        <f t="shared" si="83"/>
        <v>0</v>
      </c>
      <c r="AF146" s="283">
        <f t="shared" si="83"/>
        <v>0</v>
      </c>
      <c r="AG146" s="283">
        <f t="shared" si="83"/>
        <v>0</v>
      </c>
      <c r="AH146" s="283">
        <f t="shared" si="83"/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146"/>
  <sheetViews>
    <sheetView topLeftCell="A67" zoomScale="70" zoomScaleNormal="70" workbookViewId="0">
      <selection activeCell="I12" sqref="I12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34" width="9.710937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500</v>
      </c>
    </row>
    <row r="2" spans="1:36" s="256" customFormat="1" x14ac:dyDescent="0.2">
      <c r="A2" s="275" t="s">
        <v>493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f>Parametre!C13</f>
        <v>2022</v>
      </c>
      <c r="F3" s="276">
        <f>E3+1</f>
        <v>2023</v>
      </c>
      <c r="G3" s="276">
        <f t="shared" ref="G3:AH3" si="0">F3+1</f>
        <v>2024</v>
      </c>
      <c r="H3" s="276">
        <f t="shared" si="0"/>
        <v>2025</v>
      </c>
      <c r="I3" s="276">
        <f t="shared" si="0"/>
        <v>2026</v>
      </c>
      <c r="J3" s="276">
        <f t="shared" si="0"/>
        <v>2027</v>
      </c>
      <c r="K3" s="276">
        <f t="shared" si="0"/>
        <v>2028</v>
      </c>
      <c r="L3" s="276">
        <f t="shared" si="0"/>
        <v>2029</v>
      </c>
      <c r="M3" s="276">
        <f t="shared" si="0"/>
        <v>2030</v>
      </c>
      <c r="N3" s="276">
        <f>M3+1</f>
        <v>2031</v>
      </c>
      <c r="O3" s="276">
        <f t="shared" si="0"/>
        <v>2032</v>
      </c>
      <c r="P3" s="276">
        <f t="shared" si="0"/>
        <v>2033</v>
      </c>
      <c r="Q3" s="276">
        <f t="shared" si="0"/>
        <v>2034</v>
      </c>
      <c r="R3" s="276">
        <f t="shared" si="0"/>
        <v>2035</v>
      </c>
      <c r="S3" s="276">
        <f t="shared" si="0"/>
        <v>2036</v>
      </c>
      <c r="T3" s="276">
        <f t="shared" si="0"/>
        <v>2037</v>
      </c>
      <c r="U3" s="276">
        <f t="shared" si="0"/>
        <v>2038</v>
      </c>
      <c r="V3" s="276">
        <f t="shared" si="0"/>
        <v>2039</v>
      </c>
      <c r="W3" s="276">
        <f t="shared" si="0"/>
        <v>2040</v>
      </c>
      <c r="X3" s="276">
        <f t="shared" si="0"/>
        <v>2041</v>
      </c>
      <c r="Y3" s="276">
        <f t="shared" si="0"/>
        <v>2042</v>
      </c>
      <c r="Z3" s="276">
        <f t="shared" si="0"/>
        <v>2043</v>
      </c>
      <c r="AA3" s="276">
        <f t="shared" si="0"/>
        <v>2044</v>
      </c>
      <c r="AB3" s="276">
        <f t="shared" si="0"/>
        <v>2045</v>
      </c>
      <c r="AC3" s="276">
        <f t="shared" si="0"/>
        <v>2046</v>
      </c>
      <c r="AD3" s="276">
        <f t="shared" si="0"/>
        <v>2047</v>
      </c>
      <c r="AE3" s="276">
        <f t="shared" si="0"/>
        <v>2048</v>
      </c>
      <c r="AF3" s="276">
        <f t="shared" si="0"/>
        <v>2049</v>
      </c>
      <c r="AG3" s="276">
        <f t="shared" si="0"/>
        <v>2050</v>
      </c>
      <c r="AH3" s="276">
        <f t="shared" si="0"/>
        <v>2051</v>
      </c>
      <c r="AJ3" s="364" t="s">
        <v>560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3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432">
        <v>0</v>
      </c>
      <c r="F5" s="432">
        <v>0</v>
      </c>
      <c r="G5" s="432">
        <v>0</v>
      </c>
      <c r="H5" s="282">
        <f>H89*$AJ$5</f>
        <v>0</v>
      </c>
      <c r="I5" s="282">
        <f t="shared" ref="I5:AH5" si="1">I89*$AJ$5</f>
        <v>0</v>
      </c>
      <c r="J5" s="282">
        <f t="shared" si="1"/>
        <v>0</v>
      </c>
      <c r="K5" s="282">
        <f t="shared" si="1"/>
        <v>0</v>
      </c>
      <c r="L5" s="282">
        <f t="shared" si="1"/>
        <v>0</v>
      </c>
      <c r="M5" s="282">
        <f t="shared" si="1"/>
        <v>0</v>
      </c>
      <c r="N5" s="282">
        <f t="shared" si="1"/>
        <v>0</v>
      </c>
      <c r="O5" s="282">
        <f t="shared" si="1"/>
        <v>0</v>
      </c>
      <c r="P5" s="282">
        <f t="shared" si="1"/>
        <v>0</v>
      </c>
      <c r="Q5" s="282">
        <f t="shared" si="1"/>
        <v>0</v>
      </c>
      <c r="R5" s="282">
        <f t="shared" si="1"/>
        <v>0</v>
      </c>
      <c r="S5" s="282">
        <f t="shared" si="1"/>
        <v>0</v>
      </c>
      <c r="T5" s="282">
        <f t="shared" si="1"/>
        <v>0</v>
      </c>
      <c r="U5" s="282">
        <f t="shared" si="1"/>
        <v>0</v>
      </c>
      <c r="V5" s="282">
        <f t="shared" si="1"/>
        <v>0</v>
      </c>
      <c r="W5" s="282">
        <f t="shared" si="1"/>
        <v>0</v>
      </c>
      <c r="X5" s="282">
        <f t="shared" si="1"/>
        <v>0</v>
      </c>
      <c r="Y5" s="282">
        <f t="shared" si="1"/>
        <v>0</v>
      </c>
      <c r="Z5" s="282">
        <f t="shared" si="1"/>
        <v>0</v>
      </c>
      <c r="AA5" s="282">
        <f t="shared" si="1"/>
        <v>0</v>
      </c>
      <c r="AB5" s="282">
        <f t="shared" si="1"/>
        <v>0</v>
      </c>
      <c r="AC5" s="282">
        <f t="shared" si="1"/>
        <v>0</v>
      </c>
      <c r="AD5" s="282">
        <f t="shared" si="1"/>
        <v>0</v>
      </c>
      <c r="AE5" s="282">
        <f t="shared" si="1"/>
        <v>0</v>
      </c>
      <c r="AF5" s="282">
        <f t="shared" si="1"/>
        <v>0</v>
      </c>
      <c r="AG5" s="282">
        <f t="shared" si="1"/>
        <v>0</v>
      </c>
      <c r="AH5" s="282">
        <f t="shared" si="1"/>
        <v>0</v>
      </c>
      <c r="AJ5" s="365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432">
        <v>0</v>
      </c>
      <c r="F6" s="432">
        <v>0</v>
      </c>
      <c r="G6" s="432">
        <v>0</v>
      </c>
      <c r="H6" s="282">
        <f>H90*$AJ$6</f>
        <v>0</v>
      </c>
      <c r="I6" s="282">
        <f t="shared" ref="I6:AH6" si="2">I90*$AJ$6</f>
        <v>0</v>
      </c>
      <c r="J6" s="282">
        <f t="shared" si="2"/>
        <v>0</v>
      </c>
      <c r="K6" s="282">
        <f t="shared" si="2"/>
        <v>0</v>
      </c>
      <c r="L6" s="282">
        <f t="shared" si="2"/>
        <v>0</v>
      </c>
      <c r="M6" s="282">
        <f t="shared" si="2"/>
        <v>0</v>
      </c>
      <c r="N6" s="282">
        <f t="shared" si="2"/>
        <v>0</v>
      </c>
      <c r="O6" s="282">
        <f t="shared" si="2"/>
        <v>0</v>
      </c>
      <c r="P6" s="282">
        <f t="shared" si="2"/>
        <v>0</v>
      </c>
      <c r="Q6" s="282">
        <f t="shared" si="2"/>
        <v>0</v>
      </c>
      <c r="R6" s="282">
        <f t="shared" si="2"/>
        <v>0</v>
      </c>
      <c r="S6" s="282">
        <f t="shared" si="2"/>
        <v>0</v>
      </c>
      <c r="T6" s="282">
        <f t="shared" si="2"/>
        <v>0</v>
      </c>
      <c r="U6" s="282">
        <f t="shared" si="2"/>
        <v>0</v>
      </c>
      <c r="V6" s="282">
        <f t="shared" si="2"/>
        <v>0</v>
      </c>
      <c r="W6" s="282">
        <f t="shared" si="2"/>
        <v>0</v>
      </c>
      <c r="X6" s="282">
        <f t="shared" si="2"/>
        <v>0</v>
      </c>
      <c r="Y6" s="282">
        <f t="shared" si="2"/>
        <v>0</v>
      </c>
      <c r="Z6" s="282">
        <f t="shared" si="2"/>
        <v>0</v>
      </c>
      <c r="AA6" s="282">
        <f t="shared" si="2"/>
        <v>0</v>
      </c>
      <c r="AB6" s="282">
        <f t="shared" si="2"/>
        <v>0</v>
      </c>
      <c r="AC6" s="282">
        <f t="shared" si="2"/>
        <v>0</v>
      </c>
      <c r="AD6" s="282">
        <f t="shared" si="2"/>
        <v>0</v>
      </c>
      <c r="AE6" s="282">
        <f t="shared" si="2"/>
        <v>0</v>
      </c>
      <c r="AF6" s="282">
        <f t="shared" si="2"/>
        <v>0</v>
      </c>
      <c r="AG6" s="282">
        <f t="shared" si="2"/>
        <v>0</v>
      </c>
      <c r="AH6" s="282">
        <f t="shared" si="2"/>
        <v>0</v>
      </c>
      <c r="AJ6" s="365">
        <v>1</v>
      </c>
    </row>
    <row r="7" spans="1:36" s="252" customFormat="1" x14ac:dyDescent="0.2">
      <c r="A7" s="255">
        <v>3</v>
      </c>
      <c r="B7" s="254" t="s">
        <v>562</v>
      </c>
      <c r="C7" s="254" t="s">
        <v>537</v>
      </c>
      <c r="D7" s="262">
        <v>3.5</v>
      </c>
      <c r="E7" s="282">
        <f>'Intenzity 0'!E7</f>
        <v>0</v>
      </c>
      <c r="F7" s="282">
        <f>'Intenzity 0'!F7</f>
        <v>0</v>
      </c>
      <c r="G7" s="282">
        <f>'Intenzity 0'!G7</f>
        <v>0</v>
      </c>
      <c r="H7" s="282">
        <f>H91*$AJ$7</f>
        <v>0</v>
      </c>
      <c r="I7" s="282">
        <f t="shared" ref="I7:AH7" si="3">I91*$AJ$7</f>
        <v>0</v>
      </c>
      <c r="J7" s="282">
        <f t="shared" si="3"/>
        <v>0</v>
      </c>
      <c r="K7" s="282">
        <f t="shared" si="3"/>
        <v>0</v>
      </c>
      <c r="L7" s="282">
        <f t="shared" si="3"/>
        <v>0</v>
      </c>
      <c r="M7" s="282">
        <f t="shared" si="3"/>
        <v>0</v>
      </c>
      <c r="N7" s="282">
        <f t="shared" si="3"/>
        <v>0</v>
      </c>
      <c r="O7" s="282">
        <f t="shared" si="3"/>
        <v>0</v>
      </c>
      <c r="P7" s="282">
        <f t="shared" si="3"/>
        <v>0</v>
      </c>
      <c r="Q7" s="282">
        <f t="shared" si="3"/>
        <v>0</v>
      </c>
      <c r="R7" s="282">
        <f t="shared" si="3"/>
        <v>0</v>
      </c>
      <c r="S7" s="282">
        <f t="shared" si="3"/>
        <v>0</v>
      </c>
      <c r="T7" s="282">
        <f t="shared" si="3"/>
        <v>0</v>
      </c>
      <c r="U7" s="282">
        <f t="shared" si="3"/>
        <v>0</v>
      </c>
      <c r="V7" s="282">
        <f t="shared" si="3"/>
        <v>0</v>
      </c>
      <c r="W7" s="282">
        <f t="shared" si="3"/>
        <v>0</v>
      </c>
      <c r="X7" s="282">
        <f t="shared" si="3"/>
        <v>0</v>
      </c>
      <c r="Y7" s="282">
        <f t="shared" si="3"/>
        <v>0</v>
      </c>
      <c r="Z7" s="282">
        <f t="shared" si="3"/>
        <v>0</v>
      </c>
      <c r="AA7" s="282">
        <f t="shared" si="3"/>
        <v>0</v>
      </c>
      <c r="AB7" s="282">
        <f t="shared" si="3"/>
        <v>0</v>
      </c>
      <c r="AC7" s="282">
        <f t="shared" si="3"/>
        <v>0</v>
      </c>
      <c r="AD7" s="282">
        <f t="shared" si="3"/>
        <v>0</v>
      </c>
      <c r="AE7" s="282">
        <f t="shared" si="3"/>
        <v>0</v>
      </c>
      <c r="AF7" s="282">
        <f t="shared" si="3"/>
        <v>0</v>
      </c>
      <c r="AG7" s="282">
        <f t="shared" si="3"/>
        <v>0</v>
      </c>
      <c r="AH7" s="282">
        <f t="shared" si="3"/>
        <v>0</v>
      </c>
      <c r="AJ7" s="365">
        <v>1</v>
      </c>
    </row>
    <row r="8" spans="1:36" s="252" customFormat="1" x14ac:dyDescent="0.2">
      <c r="A8" s="255" t="s">
        <v>539</v>
      </c>
      <c r="B8" s="269" t="s">
        <v>562</v>
      </c>
      <c r="C8" s="269" t="s">
        <v>536</v>
      </c>
      <c r="D8" s="270">
        <v>3.8</v>
      </c>
      <c r="E8" s="370">
        <f>'Intenzity 0'!E8</f>
        <v>0</v>
      </c>
      <c r="F8" s="370">
        <f>'Intenzity 0'!F8</f>
        <v>0</v>
      </c>
      <c r="G8" s="370">
        <f>'Intenzity 0'!G8</f>
        <v>0</v>
      </c>
      <c r="H8" s="370">
        <f>H92*$AJ$8</f>
        <v>0</v>
      </c>
      <c r="I8" s="370">
        <f t="shared" ref="I8:AH8" si="4">I92*$AJ$8</f>
        <v>0</v>
      </c>
      <c r="J8" s="370">
        <f t="shared" si="4"/>
        <v>0</v>
      </c>
      <c r="K8" s="370">
        <f t="shared" si="4"/>
        <v>0</v>
      </c>
      <c r="L8" s="370">
        <f t="shared" si="4"/>
        <v>0</v>
      </c>
      <c r="M8" s="370">
        <f t="shared" si="4"/>
        <v>0</v>
      </c>
      <c r="N8" s="370">
        <f t="shared" si="4"/>
        <v>0</v>
      </c>
      <c r="O8" s="370">
        <f t="shared" si="4"/>
        <v>0</v>
      </c>
      <c r="P8" s="370">
        <f t="shared" si="4"/>
        <v>0</v>
      </c>
      <c r="Q8" s="370">
        <f t="shared" si="4"/>
        <v>0</v>
      </c>
      <c r="R8" s="370">
        <f t="shared" si="4"/>
        <v>0</v>
      </c>
      <c r="S8" s="370">
        <f t="shared" si="4"/>
        <v>0</v>
      </c>
      <c r="T8" s="370">
        <f t="shared" si="4"/>
        <v>0</v>
      </c>
      <c r="U8" s="370">
        <f t="shared" si="4"/>
        <v>0</v>
      </c>
      <c r="V8" s="370">
        <f t="shared" si="4"/>
        <v>0</v>
      </c>
      <c r="W8" s="370">
        <f t="shared" si="4"/>
        <v>0</v>
      </c>
      <c r="X8" s="370">
        <f t="shared" si="4"/>
        <v>0</v>
      </c>
      <c r="Y8" s="370">
        <f t="shared" si="4"/>
        <v>0</v>
      </c>
      <c r="Z8" s="370">
        <f t="shared" si="4"/>
        <v>0</v>
      </c>
      <c r="AA8" s="370">
        <f t="shared" si="4"/>
        <v>0</v>
      </c>
      <c r="AB8" s="370">
        <f t="shared" si="4"/>
        <v>0</v>
      </c>
      <c r="AC8" s="370">
        <f t="shared" si="4"/>
        <v>0</v>
      </c>
      <c r="AD8" s="370">
        <f t="shared" si="4"/>
        <v>0</v>
      </c>
      <c r="AE8" s="370">
        <f t="shared" si="4"/>
        <v>0</v>
      </c>
      <c r="AF8" s="370">
        <f t="shared" si="4"/>
        <v>0</v>
      </c>
      <c r="AG8" s="370">
        <f t="shared" si="4"/>
        <v>0</v>
      </c>
      <c r="AH8" s="370">
        <f t="shared" si="4"/>
        <v>0</v>
      </c>
      <c r="AJ8" s="365">
        <v>1</v>
      </c>
    </row>
    <row r="9" spans="1:36" s="252" customFormat="1" x14ac:dyDescent="0.2">
      <c r="A9" s="255"/>
      <c r="B9" s="254"/>
      <c r="C9" s="254"/>
      <c r="D9" s="26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J9" s="366"/>
    </row>
    <row r="10" spans="1:36" s="252" customFormat="1" x14ac:dyDescent="0.2">
      <c r="A10" s="255"/>
      <c r="B10" s="254"/>
      <c r="C10" s="254" t="s">
        <v>522</v>
      </c>
      <c r="D10" s="262"/>
      <c r="E10" s="282">
        <f t="shared" ref="E10:AH10" si="5">E5*$D$5*365</f>
        <v>0</v>
      </c>
      <c r="F10" s="282">
        <f t="shared" si="5"/>
        <v>0</v>
      </c>
      <c r="G10" s="282">
        <f t="shared" si="5"/>
        <v>0</v>
      </c>
      <c r="H10" s="282">
        <f t="shared" si="5"/>
        <v>0</v>
      </c>
      <c r="I10" s="282">
        <f t="shared" si="5"/>
        <v>0</v>
      </c>
      <c r="J10" s="282">
        <f t="shared" si="5"/>
        <v>0</v>
      </c>
      <c r="K10" s="282">
        <f t="shared" si="5"/>
        <v>0</v>
      </c>
      <c r="L10" s="282">
        <f t="shared" si="5"/>
        <v>0</v>
      </c>
      <c r="M10" s="282">
        <f t="shared" si="5"/>
        <v>0</v>
      </c>
      <c r="N10" s="282">
        <f t="shared" si="5"/>
        <v>0</v>
      </c>
      <c r="O10" s="282">
        <f t="shared" si="5"/>
        <v>0</v>
      </c>
      <c r="P10" s="282">
        <f t="shared" si="5"/>
        <v>0</v>
      </c>
      <c r="Q10" s="282">
        <f t="shared" si="5"/>
        <v>0</v>
      </c>
      <c r="R10" s="282">
        <f t="shared" si="5"/>
        <v>0</v>
      </c>
      <c r="S10" s="282">
        <f t="shared" si="5"/>
        <v>0</v>
      </c>
      <c r="T10" s="282">
        <f t="shared" si="5"/>
        <v>0</v>
      </c>
      <c r="U10" s="282">
        <f t="shared" si="5"/>
        <v>0</v>
      </c>
      <c r="V10" s="282">
        <f t="shared" si="5"/>
        <v>0</v>
      </c>
      <c r="W10" s="282">
        <f t="shared" si="5"/>
        <v>0</v>
      </c>
      <c r="X10" s="282">
        <f t="shared" si="5"/>
        <v>0</v>
      </c>
      <c r="Y10" s="282">
        <f t="shared" si="5"/>
        <v>0</v>
      </c>
      <c r="Z10" s="282">
        <f t="shared" si="5"/>
        <v>0</v>
      </c>
      <c r="AA10" s="282">
        <f t="shared" si="5"/>
        <v>0</v>
      </c>
      <c r="AB10" s="282">
        <f t="shared" si="5"/>
        <v>0</v>
      </c>
      <c r="AC10" s="282">
        <f t="shared" si="5"/>
        <v>0</v>
      </c>
      <c r="AD10" s="282">
        <f t="shared" si="5"/>
        <v>0</v>
      </c>
      <c r="AE10" s="282">
        <f t="shared" si="5"/>
        <v>0</v>
      </c>
      <c r="AF10" s="282">
        <f t="shared" si="5"/>
        <v>0</v>
      </c>
      <c r="AG10" s="282">
        <f t="shared" si="5"/>
        <v>0</v>
      </c>
      <c r="AH10" s="282">
        <f t="shared" si="5"/>
        <v>0</v>
      </c>
      <c r="AJ10" s="366"/>
    </row>
    <row r="11" spans="1:36" s="252" customFormat="1" x14ac:dyDescent="0.2">
      <c r="A11" s="255"/>
      <c r="B11" s="254"/>
      <c r="C11" s="254"/>
      <c r="D11" s="262"/>
      <c r="E11" s="282">
        <f t="shared" ref="E11:AH11" si="6">E6*$D$6*365</f>
        <v>0</v>
      </c>
      <c r="F11" s="282">
        <f t="shared" si="6"/>
        <v>0</v>
      </c>
      <c r="G11" s="282">
        <f t="shared" si="6"/>
        <v>0</v>
      </c>
      <c r="H11" s="282">
        <f>H6*$D$6*365</f>
        <v>0</v>
      </c>
      <c r="I11" s="282">
        <f t="shared" si="6"/>
        <v>0</v>
      </c>
      <c r="J11" s="282">
        <f t="shared" si="6"/>
        <v>0</v>
      </c>
      <c r="K11" s="282">
        <f t="shared" si="6"/>
        <v>0</v>
      </c>
      <c r="L11" s="282">
        <f t="shared" si="6"/>
        <v>0</v>
      </c>
      <c r="M11" s="282">
        <f t="shared" si="6"/>
        <v>0</v>
      </c>
      <c r="N11" s="282">
        <f t="shared" si="6"/>
        <v>0</v>
      </c>
      <c r="O11" s="282">
        <f t="shared" si="6"/>
        <v>0</v>
      </c>
      <c r="P11" s="282">
        <f t="shared" si="6"/>
        <v>0</v>
      </c>
      <c r="Q11" s="282">
        <f t="shared" si="6"/>
        <v>0</v>
      </c>
      <c r="R11" s="282">
        <f t="shared" si="6"/>
        <v>0</v>
      </c>
      <c r="S11" s="282">
        <f t="shared" si="6"/>
        <v>0</v>
      </c>
      <c r="T11" s="282">
        <f t="shared" si="6"/>
        <v>0</v>
      </c>
      <c r="U11" s="282">
        <f t="shared" si="6"/>
        <v>0</v>
      </c>
      <c r="V11" s="282">
        <f t="shared" si="6"/>
        <v>0</v>
      </c>
      <c r="W11" s="282">
        <f t="shared" si="6"/>
        <v>0</v>
      </c>
      <c r="X11" s="282">
        <f t="shared" si="6"/>
        <v>0</v>
      </c>
      <c r="Y11" s="282">
        <f t="shared" si="6"/>
        <v>0</v>
      </c>
      <c r="Z11" s="282">
        <f t="shared" si="6"/>
        <v>0</v>
      </c>
      <c r="AA11" s="282">
        <f t="shared" si="6"/>
        <v>0</v>
      </c>
      <c r="AB11" s="282">
        <f t="shared" si="6"/>
        <v>0</v>
      </c>
      <c r="AC11" s="282">
        <f t="shared" si="6"/>
        <v>0</v>
      </c>
      <c r="AD11" s="282">
        <f t="shared" si="6"/>
        <v>0</v>
      </c>
      <c r="AE11" s="282">
        <f t="shared" si="6"/>
        <v>0</v>
      </c>
      <c r="AF11" s="282">
        <f t="shared" si="6"/>
        <v>0</v>
      </c>
      <c r="AG11" s="282">
        <f t="shared" si="6"/>
        <v>0</v>
      </c>
      <c r="AH11" s="282">
        <f t="shared" si="6"/>
        <v>0</v>
      </c>
      <c r="AJ11" s="366"/>
    </row>
    <row r="12" spans="1:36" s="252" customFormat="1" x14ac:dyDescent="0.2">
      <c r="A12" s="255"/>
      <c r="B12" s="254"/>
      <c r="C12" s="254"/>
      <c r="D12" s="262"/>
      <c r="E12" s="282">
        <f t="shared" ref="E12:AH12" si="7">E7*$D$7*365</f>
        <v>0</v>
      </c>
      <c r="F12" s="282">
        <f t="shared" si="7"/>
        <v>0</v>
      </c>
      <c r="G12" s="282">
        <f t="shared" si="7"/>
        <v>0</v>
      </c>
      <c r="H12" s="282">
        <f t="shared" si="7"/>
        <v>0</v>
      </c>
      <c r="I12" s="282">
        <f t="shared" si="7"/>
        <v>0</v>
      </c>
      <c r="J12" s="282">
        <f t="shared" si="7"/>
        <v>0</v>
      </c>
      <c r="K12" s="282">
        <f t="shared" si="7"/>
        <v>0</v>
      </c>
      <c r="L12" s="282">
        <f t="shared" si="7"/>
        <v>0</v>
      </c>
      <c r="M12" s="282">
        <f t="shared" si="7"/>
        <v>0</v>
      </c>
      <c r="N12" s="282">
        <f t="shared" si="7"/>
        <v>0</v>
      </c>
      <c r="O12" s="282">
        <f t="shared" si="7"/>
        <v>0</v>
      </c>
      <c r="P12" s="282">
        <f t="shared" si="7"/>
        <v>0</v>
      </c>
      <c r="Q12" s="282">
        <f t="shared" si="7"/>
        <v>0</v>
      </c>
      <c r="R12" s="282">
        <f t="shared" si="7"/>
        <v>0</v>
      </c>
      <c r="S12" s="282">
        <f t="shared" si="7"/>
        <v>0</v>
      </c>
      <c r="T12" s="282">
        <f t="shared" si="7"/>
        <v>0</v>
      </c>
      <c r="U12" s="282">
        <f t="shared" si="7"/>
        <v>0</v>
      </c>
      <c r="V12" s="282">
        <f t="shared" si="7"/>
        <v>0</v>
      </c>
      <c r="W12" s="282">
        <f t="shared" si="7"/>
        <v>0</v>
      </c>
      <c r="X12" s="282">
        <f t="shared" si="7"/>
        <v>0</v>
      </c>
      <c r="Y12" s="282">
        <f t="shared" si="7"/>
        <v>0</v>
      </c>
      <c r="Z12" s="282">
        <f t="shared" si="7"/>
        <v>0</v>
      </c>
      <c r="AA12" s="282">
        <f t="shared" si="7"/>
        <v>0</v>
      </c>
      <c r="AB12" s="282">
        <f t="shared" si="7"/>
        <v>0</v>
      </c>
      <c r="AC12" s="282">
        <f t="shared" si="7"/>
        <v>0</v>
      </c>
      <c r="AD12" s="282">
        <f t="shared" si="7"/>
        <v>0</v>
      </c>
      <c r="AE12" s="282">
        <f t="shared" si="7"/>
        <v>0</v>
      </c>
      <c r="AF12" s="282">
        <f t="shared" si="7"/>
        <v>0</v>
      </c>
      <c r="AG12" s="282">
        <f t="shared" si="7"/>
        <v>0</v>
      </c>
      <c r="AH12" s="282">
        <f t="shared" si="7"/>
        <v>0</v>
      </c>
      <c r="AJ12" s="366"/>
    </row>
    <row r="13" spans="1:36" s="252" customFormat="1" x14ac:dyDescent="0.2">
      <c r="A13" s="255"/>
      <c r="B13" s="254"/>
      <c r="C13" s="254"/>
      <c r="D13" s="262"/>
      <c r="E13" s="282">
        <f t="shared" ref="E13:AH13" si="8">E8*$D$8*365</f>
        <v>0</v>
      </c>
      <c r="F13" s="282">
        <f t="shared" si="8"/>
        <v>0</v>
      </c>
      <c r="G13" s="282">
        <f t="shared" si="8"/>
        <v>0</v>
      </c>
      <c r="H13" s="282">
        <f t="shared" si="8"/>
        <v>0</v>
      </c>
      <c r="I13" s="282">
        <f t="shared" si="8"/>
        <v>0</v>
      </c>
      <c r="J13" s="282">
        <f t="shared" si="8"/>
        <v>0</v>
      </c>
      <c r="K13" s="282">
        <f t="shared" si="8"/>
        <v>0</v>
      </c>
      <c r="L13" s="282">
        <f t="shared" si="8"/>
        <v>0</v>
      </c>
      <c r="M13" s="282">
        <f t="shared" si="8"/>
        <v>0</v>
      </c>
      <c r="N13" s="282">
        <f t="shared" si="8"/>
        <v>0</v>
      </c>
      <c r="O13" s="282">
        <f t="shared" si="8"/>
        <v>0</v>
      </c>
      <c r="P13" s="282">
        <f t="shared" si="8"/>
        <v>0</v>
      </c>
      <c r="Q13" s="282">
        <f t="shared" si="8"/>
        <v>0</v>
      </c>
      <c r="R13" s="282">
        <f t="shared" si="8"/>
        <v>0</v>
      </c>
      <c r="S13" s="282">
        <f t="shared" si="8"/>
        <v>0</v>
      </c>
      <c r="T13" s="282">
        <f t="shared" si="8"/>
        <v>0</v>
      </c>
      <c r="U13" s="282">
        <f t="shared" si="8"/>
        <v>0</v>
      </c>
      <c r="V13" s="282">
        <f t="shared" si="8"/>
        <v>0</v>
      </c>
      <c r="W13" s="282">
        <f t="shared" si="8"/>
        <v>0</v>
      </c>
      <c r="X13" s="282">
        <f t="shared" si="8"/>
        <v>0</v>
      </c>
      <c r="Y13" s="282">
        <f t="shared" si="8"/>
        <v>0</v>
      </c>
      <c r="Z13" s="282">
        <f t="shared" si="8"/>
        <v>0</v>
      </c>
      <c r="AA13" s="282">
        <f t="shared" si="8"/>
        <v>0</v>
      </c>
      <c r="AB13" s="282">
        <f t="shared" si="8"/>
        <v>0</v>
      </c>
      <c r="AC13" s="282">
        <f t="shared" si="8"/>
        <v>0</v>
      </c>
      <c r="AD13" s="282">
        <f t="shared" si="8"/>
        <v>0</v>
      </c>
      <c r="AE13" s="282">
        <f t="shared" si="8"/>
        <v>0</v>
      </c>
      <c r="AF13" s="282">
        <f t="shared" si="8"/>
        <v>0</v>
      </c>
      <c r="AG13" s="282">
        <f t="shared" si="8"/>
        <v>0</v>
      </c>
      <c r="AH13" s="282">
        <f t="shared" si="8"/>
        <v>0</v>
      </c>
      <c r="AJ13" s="366"/>
    </row>
    <row r="14" spans="1:36" s="252" customFormat="1" x14ac:dyDescent="0.2">
      <c r="A14" s="255"/>
      <c r="B14" s="254"/>
      <c r="C14" s="254"/>
      <c r="D14" s="26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J14" s="366"/>
    </row>
    <row r="15" spans="1:36" s="252" customFormat="1" x14ac:dyDescent="0.2">
      <c r="A15" s="255"/>
      <c r="B15" s="254"/>
      <c r="C15" s="254"/>
      <c r="D15" s="262"/>
      <c r="E15" s="282">
        <f t="shared" ref="E15:AH15" si="9">SUM(E10:E14)</f>
        <v>0</v>
      </c>
      <c r="F15" s="282">
        <f t="shared" si="9"/>
        <v>0</v>
      </c>
      <c r="G15" s="282">
        <f t="shared" si="9"/>
        <v>0</v>
      </c>
      <c r="H15" s="282">
        <f t="shared" si="9"/>
        <v>0</v>
      </c>
      <c r="I15" s="282">
        <f t="shared" si="9"/>
        <v>0</v>
      </c>
      <c r="J15" s="282">
        <f t="shared" si="9"/>
        <v>0</v>
      </c>
      <c r="K15" s="282">
        <f t="shared" si="9"/>
        <v>0</v>
      </c>
      <c r="L15" s="282">
        <f t="shared" si="9"/>
        <v>0</v>
      </c>
      <c r="M15" s="282">
        <f t="shared" si="9"/>
        <v>0</v>
      </c>
      <c r="N15" s="282">
        <f t="shared" si="9"/>
        <v>0</v>
      </c>
      <c r="O15" s="282">
        <f t="shared" si="9"/>
        <v>0</v>
      </c>
      <c r="P15" s="282">
        <f t="shared" si="9"/>
        <v>0</v>
      </c>
      <c r="Q15" s="282">
        <f t="shared" si="9"/>
        <v>0</v>
      </c>
      <c r="R15" s="282">
        <f t="shared" si="9"/>
        <v>0</v>
      </c>
      <c r="S15" s="282">
        <f t="shared" si="9"/>
        <v>0</v>
      </c>
      <c r="T15" s="282">
        <f t="shared" si="9"/>
        <v>0</v>
      </c>
      <c r="U15" s="282">
        <f t="shared" si="9"/>
        <v>0</v>
      </c>
      <c r="V15" s="282">
        <f t="shared" si="9"/>
        <v>0</v>
      </c>
      <c r="W15" s="282">
        <f t="shared" si="9"/>
        <v>0</v>
      </c>
      <c r="X15" s="282">
        <f t="shared" si="9"/>
        <v>0</v>
      </c>
      <c r="Y15" s="282">
        <f t="shared" si="9"/>
        <v>0</v>
      </c>
      <c r="Z15" s="282">
        <f t="shared" si="9"/>
        <v>0</v>
      </c>
      <c r="AA15" s="282">
        <f t="shared" si="9"/>
        <v>0</v>
      </c>
      <c r="AB15" s="282">
        <f t="shared" si="9"/>
        <v>0</v>
      </c>
      <c r="AC15" s="282">
        <f t="shared" si="9"/>
        <v>0</v>
      </c>
      <c r="AD15" s="282">
        <f t="shared" si="9"/>
        <v>0</v>
      </c>
      <c r="AE15" s="282">
        <f t="shared" si="9"/>
        <v>0</v>
      </c>
      <c r="AF15" s="282">
        <f t="shared" si="9"/>
        <v>0</v>
      </c>
      <c r="AG15" s="282">
        <f t="shared" si="9"/>
        <v>0</v>
      </c>
      <c r="AH15" s="282">
        <f t="shared" si="9"/>
        <v>0</v>
      </c>
      <c r="AJ15" s="366"/>
    </row>
    <row r="16" spans="1:36" s="252" customFormat="1" x14ac:dyDescent="0.2">
      <c r="A16" s="255"/>
      <c r="B16" s="254"/>
      <c r="C16" s="254"/>
      <c r="D16" s="26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J16" s="366"/>
    </row>
    <row r="17" spans="1:36" x14ac:dyDescent="0.2">
      <c r="AJ17" s="366"/>
    </row>
    <row r="18" spans="1:36" x14ac:dyDescent="0.2">
      <c r="AJ18" s="366"/>
    </row>
    <row r="19" spans="1:36" s="256" customFormat="1" x14ac:dyDescent="0.2">
      <c r="A19" s="275" t="s">
        <v>493</v>
      </c>
      <c r="E19" s="277">
        <v>1</v>
      </c>
      <c r="F19" s="277">
        <v>2</v>
      </c>
      <c r="G19" s="277">
        <v>3</v>
      </c>
      <c r="H19" s="277">
        <v>4</v>
      </c>
      <c r="I19" s="277">
        <v>5</v>
      </c>
      <c r="J19" s="277">
        <v>6</v>
      </c>
      <c r="K19" s="277">
        <v>7</v>
      </c>
      <c r="L19" s="277">
        <v>8</v>
      </c>
      <c r="M19" s="277">
        <v>9</v>
      </c>
      <c r="N19" s="277">
        <v>10</v>
      </c>
      <c r="O19" s="277">
        <v>11</v>
      </c>
      <c r="P19" s="277">
        <v>12</v>
      </c>
      <c r="Q19" s="277">
        <v>13</v>
      </c>
      <c r="R19" s="277">
        <v>14</v>
      </c>
      <c r="S19" s="277">
        <v>15</v>
      </c>
      <c r="T19" s="277">
        <v>16</v>
      </c>
      <c r="U19" s="277">
        <v>17</v>
      </c>
      <c r="V19" s="277">
        <v>18</v>
      </c>
      <c r="W19" s="277">
        <v>19</v>
      </c>
      <c r="X19" s="277">
        <v>20</v>
      </c>
      <c r="Y19" s="277">
        <v>21</v>
      </c>
      <c r="Z19" s="277">
        <v>22</v>
      </c>
      <c r="AA19" s="277">
        <v>23</v>
      </c>
      <c r="AB19" s="277">
        <v>24</v>
      </c>
      <c r="AC19" s="277">
        <v>25</v>
      </c>
      <c r="AD19" s="277">
        <v>26</v>
      </c>
      <c r="AE19" s="277">
        <v>27</v>
      </c>
      <c r="AF19" s="277">
        <v>28</v>
      </c>
      <c r="AG19" s="277">
        <v>29</v>
      </c>
      <c r="AH19" s="277">
        <v>30</v>
      </c>
      <c r="AJ19" s="367"/>
    </row>
    <row r="20" spans="1:36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f>Parametre!C13</f>
        <v>2022</v>
      </c>
      <c r="F20" s="276">
        <f>E20+1</f>
        <v>2023</v>
      </c>
      <c r="G20" s="276">
        <f t="shared" ref="G20:M20" si="10">F20+1</f>
        <v>2024</v>
      </c>
      <c r="H20" s="276">
        <f t="shared" si="10"/>
        <v>2025</v>
      </c>
      <c r="I20" s="276">
        <f t="shared" si="10"/>
        <v>2026</v>
      </c>
      <c r="J20" s="276">
        <f t="shared" si="10"/>
        <v>2027</v>
      </c>
      <c r="K20" s="276">
        <f t="shared" si="10"/>
        <v>2028</v>
      </c>
      <c r="L20" s="276">
        <f t="shared" si="10"/>
        <v>2029</v>
      </c>
      <c r="M20" s="276">
        <f t="shared" si="10"/>
        <v>2030</v>
      </c>
      <c r="N20" s="276">
        <f>M20+1</f>
        <v>2031</v>
      </c>
      <c r="O20" s="276">
        <f t="shared" ref="O20:AH20" si="11">N20+1</f>
        <v>2032</v>
      </c>
      <c r="P20" s="276">
        <f t="shared" si="11"/>
        <v>2033</v>
      </c>
      <c r="Q20" s="276">
        <f t="shared" si="11"/>
        <v>2034</v>
      </c>
      <c r="R20" s="276">
        <f t="shared" si="11"/>
        <v>2035</v>
      </c>
      <c r="S20" s="276">
        <f t="shared" si="11"/>
        <v>2036</v>
      </c>
      <c r="T20" s="276">
        <f t="shared" si="11"/>
        <v>2037</v>
      </c>
      <c r="U20" s="276">
        <f t="shared" si="11"/>
        <v>2038</v>
      </c>
      <c r="V20" s="276">
        <f t="shared" si="11"/>
        <v>2039</v>
      </c>
      <c r="W20" s="276">
        <f t="shared" si="11"/>
        <v>2040</v>
      </c>
      <c r="X20" s="276">
        <f t="shared" si="11"/>
        <v>2041</v>
      </c>
      <c r="Y20" s="276">
        <f t="shared" si="11"/>
        <v>2042</v>
      </c>
      <c r="Z20" s="276">
        <f t="shared" si="11"/>
        <v>2043</v>
      </c>
      <c r="AA20" s="276">
        <f t="shared" si="11"/>
        <v>2044</v>
      </c>
      <c r="AB20" s="276">
        <f t="shared" si="11"/>
        <v>2045</v>
      </c>
      <c r="AC20" s="276">
        <f t="shared" si="11"/>
        <v>2046</v>
      </c>
      <c r="AD20" s="276">
        <f t="shared" si="11"/>
        <v>2047</v>
      </c>
      <c r="AE20" s="276">
        <f t="shared" si="11"/>
        <v>2048</v>
      </c>
      <c r="AF20" s="276">
        <f t="shared" si="11"/>
        <v>2049</v>
      </c>
      <c r="AG20" s="276">
        <f t="shared" si="11"/>
        <v>2050</v>
      </c>
      <c r="AH20" s="276">
        <f t="shared" si="11"/>
        <v>2051</v>
      </c>
      <c r="AJ20" s="365"/>
    </row>
    <row r="21" spans="1:36" s="257" customFormat="1" ht="11.25" customHeight="1" x14ac:dyDescent="0.2">
      <c r="A21" s="274" t="s">
        <v>494</v>
      </c>
      <c r="B21" s="255"/>
      <c r="C21" s="255"/>
      <c r="D21" s="263" t="s">
        <v>447</v>
      </c>
      <c r="AJ21" s="363"/>
    </row>
    <row r="22" spans="1:36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>'Intenzity 0'!E22</f>
        <v>0</v>
      </c>
      <c r="F22" s="282">
        <f>'Intenzity 0'!F22</f>
        <v>0</v>
      </c>
      <c r="G22" s="282">
        <f>'Intenzity 0'!G22</f>
        <v>0</v>
      </c>
      <c r="H22" s="282">
        <f>H94*$AJ$22</f>
        <v>0</v>
      </c>
      <c r="I22" s="282">
        <f t="shared" ref="I22:AH22" si="12">I94*$AJ$22</f>
        <v>0</v>
      </c>
      <c r="J22" s="282">
        <f t="shared" si="12"/>
        <v>0</v>
      </c>
      <c r="K22" s="282">
        <f t="shared" si="12"/>
        <v>0</v>
      </c>
      <c r="L22" s="282">
        <f t="shared" si="12"/>
        <v>0</v>
      </c>
      <c r="M22" s="282">
        <f t="shared" si="12"/>
        <v>0</v>
      </c>
      <c r="N22" s="282">
        <f t="shared" si="12"/>
        <v>0</v>
      </c>
      <c r="O22" s="282">
        <f t="shared" si="12"/>
        <v>0</v>
      </c>
      <c r="P22" s="282">
        <f t="shared" si="12"/>
        <v>0</v>
      </c>
      <c r="Q22" s="282">
        <f t="shared" si="12"/>
        <v>0</v>
      </c>
      <c r="R22" s="282">
        <f t="shared" si="12"/>
        <v>0</v>
      </c>
      <c r="S22" s="282">
        <f t="shared" si="12"/>
        <v>0</v>
      </c>
      <c r="T22" s="282">
        <f t="shared" si="12"/>
        <v>0</v>
      </c>
      <c r="U22" s="282">
        <f t="shared" si="12"/>
        <v>0</v>
      </c>
      <c r="V22" s="282">
        <f t="shared" si="12"/>
        <v>0</v>
      </c>
      <c r="W22" s="282">
        <f t="shared" si="12"/>
        <v>0</v>
      </c>
      <c r="X22" s="282">
        <f t="shared" si="12"/>
        <v>0</v>
      </c>
      <c r="Y22" s="282">
        <f t="shared" si="12"/>
        <v>0</v>
      </c>
      <c r="Z22" s="282">
        <f t="shared" si="12"/>
        <v>0</v>
      </c>
      <c r="AA22" s="282">
        <f t="shared" si="12"/>
        <v>0</v>
      </c>
      <c r="AB22" s="282">
        <f t="shared" si="12"/>
        <v>0</v>
      </c>
      <c r="AC22" s="282">
        <f t="shared" si="12"/>
        <v>0</v>
      </c>
      <c r="AD22" s="282">
        <f t="shared" si="12"/>
        <v>0</v>
      </c>
      <c r="AE22" s="282">
        <f t="shared" si="12"/>
        <v>0</v>
      </c>
      <c r="AF22" s="282">
        <f t="shared" si="12"/>
        <v>0</v>
      </c>
      <c r="AG22" s="282">
        <f t="shared" si="12"/>
        <v>0</v>
      </c>
      <c r="AH22" s="282">
        <f t="shared" si="12"/>
        <v>0</v>
      </c>
      <c r="AJ22" s="365">
        <v>1</v>
      </c>
    </row>
    <row r="23" spans="1:36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>'Intenzity 0'!E23</f>
        <v>0</v>
      </c>
      <c r="F23" s="282">
        <f>'Intenzity 0'!F23</f>
        <v>0</v>
      </c>
      <c r="G23" s="282">
        <f>'Intenzity 0'!G23</f>
        <v>0</v>
      </c>
      <c r="H23" s="282">
        <f>H95*$AJ$23</f>
        <v>0</v>
      </c>
      <c r="I23" s="282">
        <f t="shared" ref="I23:AH23" si="13">I95*$AJ$23</f>
        <v>0</v>
      </c>
      <c r="J23" s="282">
        <f t="shared" si="13"/>
        <v>0</v>
      </c>
      <c r="K23" s="282">
        <f t="shared" si="13"/>
        <v>0</v>
      </c>
      <c r="L23" s="282">
        <f t="shared" si="13"/>
        <v>0</v>
      </c>
      <c r="M23" s="282">
        <f t="shared" si="13"/>
        <v>0</v>
      </c>
      <c r="N23" s="282">
        <f t="shared" si="13"/>
        <v>0</v>
      </c>
      <c r="O23" s="282">
        <f t="shared" si="13"/>
        <v>0</v>
      </c>
      <c r="P23" s="282">
        <f t="shared" si="13"/>
        <v>0</v>
      </c>
      <c r="Q23" s="282">
        <f t="shared" si="13"/>
        <v>0</v>
      </c>
      <c r="R23" s="282">
        <f t="shared" si="13"/>
        <v>0</v>
      </c>
      <c r="S23" s="282">
        <f t="shared" si="13"/>
        <v>0</v>
      </c>
      <c r="T23" s="282">
        <f t="shared" si="13"/>
        <v>0</v>
      </c>
      <c r="U23" s="282">
        <f t="shared" si="13"/>
        <v>0</v>
      </c>
      <c r="V23" s="282">
        <f t="shared" si="13"/>
        <v>0</v>
      </c>
      <c r="W23" s="282">
        <f t="shared" si="13"/>
        <v>0</v>
      </c>
      <c r="X23" s="282">
        <f t="shared" si="13"/>
        <v>0</v>
      </c>
      <c r="Y23" s="282">
        <f t="shared" si="13"/>
        <v>0</v>
      </c>
      <c r="Z23" s="282">
        <f t="shared" si="13"/>
        <v>0</v>
      </c>
      <c r="AA23" s="282">
        <f t="shared" si="13"/>
        <v>0</v>
      </c>
      <c r="AB23" s="282">
        <f t="shared" si="13"/>
        <v>0</v>
      </c>
      <c r="AC23" s="282">
        <f t="shared" si="13"/>
        <v>0</v>
      </c>
      <c r="AD23" s="282">
        <f t="shared" si="13"/>
        <v>0</v>
      </c>
      <c r="AE23" s="282">
        <f t="shared" si="13"/>
        <v>0</v>
      </c>
      <c r="AF23" s="282">
        <f t="shared" si="13"/>
        <v>0</v>
      </c>
      <c r="AG23" s="282">
        <f t="shared" si="13"/>
        <v>0</v>
      </c>
      <c r="AH23" s="282">
        <f t="shared" si="13"/>
        <v>0</v>
      </c>
      <c r="AJ23" s="365">
        <v>1</v>
      </c>
    </row>
    <row r="24" spans="1:36" s="252" customFormat="1" x14ac:dyDescent="0.2">
      <c r="A24" s="255">
        <v>3</v>
      </c>
      <c r="B24" s="254" t="s">
        <v>562</v>
      </c>
      <c r="C24" s="254" t="s">
        <v>537</v>
      </c>
      <c r="D24" s="262">
        <v>3.5</v>
      </c>
      <c r="E24" s="282">
        <f>'Intenzity 0'!E24</f>
        <v>0</v>
      </c>
      <c r="F24" s="282">
        <f>'Intenzity 0'!F24</f>
        <v>0</v>
      </c>
      <c r="G24" s="282">
        <f>'Intenzity 0'!G24</f>
        <v>0</v>
      </c>
      <c r="H24" s="282">
        <f>H96*$AJ$24</f>
        <v>0</v>
      </c>
      <c r="I24" s="282">
        <f t="shared" ref="I24:AH24" si="14">I96*$AJ$24</f>
        <v>0</v>
      </c>
      <c r="J24" s="282">
        <f t="shared" si="14"/>
        <v>0</v>
      </c>
      <c r="K24" s="282">
        <f t="shared" si="14"/>
        <v>0</v>
      </c>
      <c r="L24" s="282">
        <f t="shared" si="14"/>
        <v>0</v>
      </c>
      <c r="M24" s="282">
        <f t="shared" si="14"/>
        <v>0</v>
      </c>
      <c r="N24" s="282">
        <f t="shared" si="14"/>
        <v>0</v>
      </c>
      <c r="O24" s="282">
        <f t="shared" si="14"/>
        <v>0</v>
      </c>
      <c r="P24" s="282">
        <f t="shared" si="14"/>
        <v>0</v>
      </c>
      <c r="Q24" s="282">
        <f t="shared" si="14"/>
        <v>0</v>
      </c>
      <c r="R24" s="282">
        <f t="shared" si="14"/>
        <v>0</v>
      </c>
      <c r="S24" s="282">
        <f t="shared" si="14"/>
        <v>0</v>
      </c>
      <c r="T24" s="282">
        <f t="shared" si="14"/>
        <v>0</v>
      </c>
      <c r="U24" s="282">
        <f t="shared" si="14"/>
        <v>0</v>
      </c>
      <c r="V24" s="282">
        <f t="shared" si="14"/>
        <v>0</v>
      </c>
      <c r="W24" s="282">
        <f t="shared" si="14"/>
        <v>0</v>
      </c>
      <c r="X24" s="282">
        <f t="shared" si="14"/>
        <v>0</v>
      </c>
      <c r="Y24" s="282">
        <f t="shared" si="14"/>
        <v>0</v>
      </c>
      <c r="Z24" s="282">
        <f t="shared" si="14"/>
        <v>0</v>
      </c>
      <c r="AA24" s="282">
        <f t="shared" si="14"/>
        <v>0</v>
      </c>
      <c r="AB24" s="282">
        <f t="shared" si="14"/>
        <v>0</v>
      </c>
      <c r="AC24" s="282">
        <f t="shared" si="14"/>
        <v>0</v>
      </c>
      <c r="AD24" s="282">
        <f t="shared" si="14"/>
        <v>0</v>
      </c>
      <c r="AE24" s="282">
        <f t="shared" si="14"/>
        <v>0</v>
      </c>
      <c r="AF24" s="282">
        <f t="shared" si="14"/>
        <v>0</v>
      </c>
      <c r="AG24" s="282">
        <f t="shared" si="14"/>
        <v>0</v>
      </c>
      <c r="AH24" s="282">
        <f t="shared" si="14"/>
        <v>0</v>
      </c>
      <c r="AJ24" s="365">
        <v>1</v>
      </c>
    </row>
    <row r="25" spans="1:36" s="252" customFormat="1" x14ac:dyDescent="0.2">
      <c r="A25" s="255" t="s">
        <v>539</v>
      </c>
      <c r="B25" s="269" t="s">
        <v>562</v>
      </c>
      <c r="C25" s="269" t="s">
        <v>536</v>
      </c>
      <c r="D25" s="270">
        <v>3.8</v>
      </c>
      <c r="E25" s="370">
        <f>'Intenzity 0'!E25</f>
        <v>0</v>
      </c>
      <c r="F25" s="370">
        <f>'Intenzity 0'!F25</f>
        <v>0</v>
      </c>
      <c r="G25" s="370">
        <f>'Intenzity 0'!G25</f>
        <v>0</v>
      </c>
      <c r="H25" s="370">
        <f>H97*$AJ$25</f>
        <v>0</v>
      </c>
      <c r="I25" s="370">
        <f t="shared" ref="I25:AH25" si="15">I97*$AJ$25</f>
        <v>0</v>
      </c>
      <c r="J25" s="370">
        <f t="shared" si="15"/>
        <v>0</v>
      </c>
      <c r="K25" s="370">
        <f t="shared" si="15"/>
        <v>0</v>
      </c>
      <c r="L25" s="370">
        <f t="shared" si="15"/>
        <v>0</v>
      </c>
      <c r="M25" s="370">
        <f t="shared" si="15"/>
        <v>0</v>
      </c>
      <c r="N25" s="370">
        <f t="shared" si="15"/>
        <v>0</v>
      </c>
      <c r="O25" s="370">
        <f t="shared" si="15"/>
        <v>0</v>
      </c>
      <c r="P25" s="370">
        <f t="shared" si="15"/>
        <v>0</v>
      </c>
      <c r="Q25" s="370">
        <f t="shared" si="15"/>
        <v>0</v>
      </c>
      <c r="R25" s="370">
        <f t="shared" si="15"/>
        <v>0</v>
      </c>
      <c r="S25" s="370">
        <f t="shared" si="15"/>
        <v>0</v>
      </c>
      <c r="T25" s="370">
        <f t="shared" si="15"/>
        <v>0</v>
      </c>
      <c r="U25" s="370">
        <f t="shared" si="15"/>
        <v>0</v>
      </c>
      <c r="V25" s="370">
        <f t="shared" si="15"/>
        <v>0</v>
      </c>
      <c r="W25" s="370">
        <f t="shared" si="15"/>
        <v>0</v>
      </c>
      <c r="X25" s="370">
        <f t="shared" si="15"/>
        <v>0</v>
      </c>
      <c r="Y25" s="370">
        <f t="shared" si="15"/>
        <v>0</v>
      </c>
      <c r="Z25" s="370">
        <f t="shared" si="15"/>
        <v>0</v>
      </c>
      <c r="AA25" s="370">
        <f t="shared" si="15"/>
        <v>0</v>
      </c>
      <c r="AB25" s="370">
        <f t="shared" si="15"/>
        <v>0</v>
      </c>
      <c r="AC25" s="370">
        <f t="shared" si="15"/>
        <v>0</v>
      </c>
      <c r="AD25" s="370">
        <f t="shared" si="15"/>
        <v>0</v>
      </c>
      <c r="AE25" s="370">
        <f t="shared" si="15"/>
        <v>0</v>
      </c>
      <c r="AF25" s="370">
        <f t="shared" si="15"/>
        <v>0</v>
      </c>
      <c r="AG25" s="370">
        <f t="shared" si="15"/>
        <v>0</v>
      </c>
      <c r="AH25" s="370">
        <f t="shared" si="15"/>
        <v>0</v>
      </c>
      <c r="AJ25" s="365">
        <v>1</v>
      </c>
    </row>
    <row r="26" spans="1:36" s="252" customFormat="1" x14ac:dyDescent="0.2">
      <c r="A26" s="255"/>
      <c r="B26" s="254"/>
      <c r="C26" s="254"/>
      <c r="D26" s="26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J26" s="366"/>
    </row>
    <row r="27" spans="1:36" s="252" customFormat="1" x14ac:dyDescent="0.2">
      <c r="A27" s="255"/>
      <c r="B27" s="254"/>
      <c r="C27" s="254" t="s">
        <v>522</v>
      </c>
      <c r="D27" s="262"/>
      <c r="E27" s="282">
        <f t="shared" ref="E27:AH27" si="16">E22*$D$22*365</f>
        <v>0</v>
      </c>
      <c r="F27" s="282">
        <f t="shared" si="16"/>
        <v>0</v>
      </c>
      <c r="G27" s="282">
        <f t="shared" si="16"/>
        <v>0</v>
      </c>
      <c r="H27" s="282">
        <f t="shared" si="16"/>
        <v>0</v>
      </c>
      <c r="I27" s="282">
        <f t="shared" si="16"/>
        <v>0</v>
      </c>
      <c r="J27" s="282">
        <f t="shared" si="16"/>
        <v>0</v>
      </c>
      <c r="K27" s="282">
        <f t="shared" si="16"/>
        <v>0</v>
      </c>
      <c r="L27" s="282">
        <f t="shared" si="16"/>
        <v>0</v>
      </c>
      <c r="M27" s="282">
        <f t="shared" si="16"/>
        <v>0</v>
      </c>
      <c r="N27" s="282">
        <f t="shared" si="16"/>
        <v>0</v>
      </c>
      <c r="O27" s="282">
        <f t="shared" si="16"/>
        <v>0</v>
      </c>
      <c r="P27" s="282">
        <f t="shared" si="16"/>
        <v>0</v>
      </c>
      <c r="Q27" s="282">
        <f t="shared" si="16"/>
        <v>0</v>
      </c>
      <c r="R27" s="282">
        <f t="shared" si="16"/>
        <v>0</v>
      </c>
      <c r="S27" s="282">
        <f t="shared" si="16"/>
        <v>0</v>
      </c>
      <c r="T27" s="282">
        <f t="shared" si="16"/>
        <v>0</v>
      </c>
      <c r="U27" s="282">
        <f t="shared" si="16"/>
        <v>0</v>
      </c>
      <c r="V27" s="282">
        <f t="shared" si="16"/>
        <v>0</v>
      </c>
      <c r="W27" s="282">
        <f t="shared" si="16"/>
        <v>0</v>
      </c>
      <c r="X27" s="282">
        <f t="shared" si="16"/>
        <v>0</v>
      </c>
      <c r="Y27" s="282">
        <f t="shared" si="16"/>
        <v>0</v>
      </c>
      <c r="Z27" s="282">
        <f t="shared" si="16"/>
        <v>0</v>
      </c>
      <c r="AA27" s="282">
        <f t="shared" si="16"/>
        <v>0</v>
      </c>
      <c r="AB27" s="282">
        <f t="shared" si="16"/>
        <v>0</v>
      </c>
      <c r="AC27" s="282">
        <f t="shared" si="16"/>
        <v>0</v>
      </c>
      <c r="AD27" s="282">
        <f t="shared" si="16"/>
        <v>0</v>
      </c>
      <c r="AE27" s="282">
        <f t="shared" si="16"/>
        <v>0</v>
      </c>
      <c r="AF27" s="282">
        <f t="shared" si="16"/>
        <v>0</v>
      </c>
      <c r="AG27" s="282">
        <f t="shared" si="16"/>
        <v>0</v>
      </c>
      <c r="AH27" s="282">
        <f t="shared" si="16"/>
        <v>0</v>
      </c>
      <c r="AJ27" s="366"/>
    </row>
    <row r="28" spans="1:36" s="252" customFormat="1" x14ac:dyDescent="0.2">
      <c r="A28" s="255"/>
      <c r="B28" s="254"/>
      <c r="C28" s="254"/>
      <c r="D28" s="262"/>
      <c r="E28" s="282">
        <f t="shared" ref="E28:AH28" si="17">E23*$D$23*365</f>
        <v>0</v>
      </c>
      <c r="F28" s="282">
        <f t="shared" si="17"/>
        <v>0</v>
      </c>
      <c r="G28" s="282">
        <f t="shared" si="17"/>
        <v>0</v>
      </c>
      <c r="H28" s="282">
        <f t="shared" si="17"/>
        <v>0</v>
      </c>
      <c r="I28" s="282">
        <f t="shared" si="17"/>
        <v>0</v>
      </c>
      <c r="J28" s="282">
        <f t="shared" si="17"/>
        <v>0</v>
      </c>
      <c r="K28" s="282">
        <f t="shared" si="17"/>
        <v>0</v>
      </c>
      <c r="L28" s="282">
        <f t="shared" si="17"/>
        <v>0</v>
      </c>
      <c r="M28" s="282">
        <f t="shared" si="17"/>
        <v>0</v>
      </c>
      <c r="N28" s="282">
        <f t="shared" si="17"/>
        <v>0</v>
      </c>
      <c r="O28" s="282">
        <f t="shared" si="17"/>
        <v>0</v>
      </c>
      <c r="P28" s="282">
        <f t="shared" si="17"/>
        <v>0</v>
      </c>
      <c r="Q28" s="282">
        <f t="shared" si="17"/>
        <v>0</v>
      </c>
      <c r="R28" s="282">
        <f t="shared" si="17"/>
        <v>0</v>
      </c>
      <c r="S28" s="282">
        <f t="shared" si="17"/>
        <v>0</v>
      </c>
      <c r="T28" s="282">
        <f t="shared" si="17"/>
        <v>0</v>
      </c>
      <c r="U28" s="282">
        <f t="shared" si="17"/>
        <v>0</v>
      </c>
      <c r="V28" s="282">
        <f t="shared" si="17"/>
        <v>0</v>
      </c>
      <c r="W28" s="282">
        <f t="shared" si="17"/>
        <v>0</v>
      </c>
      <c r="X28" s="282">
        <f t="shared" si="17"/>
        <v>0</v>
      </c>
      <c r="Y28" s="282">
        <f t="shared" si="17"/>
        <v>0</v>
      </c>
      <c r="Z28" s="282">
        <f t="shared" si="17"/>
        <v>0</v>
      </c>
      <c r="AA28" s="282">
        <f t="shared" si="17"/>
        <v>0</v>
      </c>
      <c r="AB28" s="282">
        <f t="shared" si="17"/>
        <v>0</v>
      </c>
      <c r="AC28" s="282">
        <f t="shared" si="17"/>
        <v>0</v>
      </c>
      <c r="AD28" s="282">
        <f t="shared" si="17"/>
        <v>0</v>
      </c>
      <c r="AE28" s="282">
        <f t="shared" si="17"/>
        <v>0</v>
      </c>
      <c r="AF28" s="282">
        <f t="shared" si="17"/>
        <v>0</v>
      </c>
      <c r="AG28" s="282">
        <f t="shared" si="17"/>
        <v>0</v>
      </c>
      <c r="AH28" s="282">
        <f t="shared" si="17"/>
        <v>0</v>
      </c>
      <c r="AJ28" s="366"/>
    </row>
    <row r="29" spans="1:36" s="252" customFormat="1" x14ac:dyDescent="0.2">
      <c r="A29" s="255"/>
      <c r="B29" s="254"/>
      <c r="C29" s="254"/>
      <c r="D29" s="262"/>
      <c r="E29" s="282">
        <f t="shared" ref="E29:AH29" si="18">E24*$D$24*365</f>
        <v>0</v>
      </c>
      <c r="F29" s="282">
        <f t="shared" si="18"/>
        <v>0</v>
      </c>
      <c r="G29" s="282">
        <f t="shared" si="18"/>
        <v>0</v>
      </c>
      <c r="H29" s="282">
        <f t="shared" si="18"/>
        <v>0</v>
      </c>
      <c r="I29" s="282">
        <f t="shared" si="18"/>
        <v>0</v>
      </c>
      <c r="J29" s="282">
        <f t="shared" si="18"/>
        <v>0</v>
      </c>
      <c r="K29" s="282">
        <f t="shared" si="18"/>
        <v>0</v>
      </c>
      <c r="L29" s="282">
        <f t="shared" si="18"/>
        <v>0</v>
      </c>
      <c r="M29" s="282">
        <f t="shared" si="18"/>
        <v>0</v>
      </c>
      <c r="N29" s="282">
        <f t="shared" si="18"/>
        <v>0</v>
      </c>
      <c r="O29" s="282">
        <f t="shared" si="18"/>
        <v>0</v>
      </c>
      <c r="P29" s="282">
        <f t="shared" si="18"/>
        <v>0</v>
      </c>
      <c r="Q29" s="282">
        <f t="shared" si="18"/>
        <v>0</v>
      </c>
      <c r="R29" s="282">
        <f t="shared" si="18"/>
        <v>0</v>
      </c>
      <c r="S29" s="282">
        <f t="shared" si="18"/>
        <v>0</v>
      </c>
      <c r="T29" s="282">
        <f t="shared" si="18"/>
        <v>0</v>
      </c>
      <c r="U29" s="282">
        <f t="shared" si="18"/>
        <v>0</v>
      </c>
      <c r="V29" s="282">
        <f t="shared" si="18"/>
        <v>0</v>
      </c>
      <c r="W29" s="282">
        <f t="shared" si="18"/>
        <v>0</v>
      </c>
      <c r="X29" s="282">
        <f t="shared" si="18"/>
        <v>0</v>
      </c>
      <c r="Y29" s="282">
        <f t="shared" si="18"/>
        <v>0</v>
      </c>
      <c r="Z29" s="282">
        <f t="shared" si="18"/>
        <v>0</v>
      </c>
      <c r="AA29" s="282">
        <f t="shared" si="18"/>
        <v>0</v>
      </c>
      <c r="AB29" s="282">
        <f t="shared" si="18"/>
        <v>0</v>
      </c>
      <c r="AC29" s="282">
        <f t="shared" si="18"/>
        <v>0</v>
      </c>
      <c r="AD29" s="282">
        <f t="shared" si="18"/>
        <v>0</v>
      </c>
      <c r="AE29" s="282">
        <f t="shared" si="18"/>
        <v>0</v>
      </c>
      <c r="AF29" s="282">
        <f t="shared" si="18"/>
        <v>0</v>
      </c>
      <c r="AG29" s="282">
        <f t="shared" si="18"/>
        <v>0</v>
      </c>
      <c r="AH29" s="282">
        <f t="shared" si="18"/>
        <v>0</v>
      </c>
      <c r="AJ29" s="366"/>
    </row>
    <row r="30" spans="1:36" s="252" customFormat="1" x14ac:dyDescent="0.2">
      <c r="A30" s="255"/>
      <c r="B30" s="254"/>
      <c r="C30" s="254"/>
      <c r="D30" s="262"/>
      <c r="E30" s="282">
        <f t="shared" ref="E30:AH30" si="19">E25*$D$25*365</f>
        <v>0</v>
      </c>
      <c r="F30" s="282">
        <f t="shared" si="19"/>
        <v>0</v>
      </c>
      <c r="G30" s="282">
        <f t="shared" si="19"/>
        <v>0</v>
      </c>
      <c r="H30" s="282">
        <f t="shared" si="19"/>
        <v>0</v>
      </c>
      <c r="I30" s="282">
        <f t="shared" si="19"/>
        <v>0</v>
      </c>
      <c r="J30" s="282">
        <f t="shared" si="19"/>
        <v>0</v>
      </c>
      <c r="K30" s="282">
        <f t="shared" si="19"/>
        <v>0</v>
      </c>
      <c r="L30" s="282">
        <f t="shared" si="19"/>
        <v>0</v>
      </c>
      <c r="M30" s="282">
        <f t="shared" si="19"/>
        <v>0</v>
      </c>
      <c r="N30" s="282">
        <f t="shared" si="19"/>
        <v>0</v>
      </c>
      <c r="O30" s="282">
        <f t="shared" si="19"/>
        <v>0</v>
      </c>
      <c r="P30" s="282">
        <f t="shared" si="19"/>
        <v>0</v>
      </c>
      <c r="Q30" s="282">
        <f t="shared" si="19"/>
        <v>0</v>
      </c>
      <c r="R30" s="282">
        <f t="shared" si="19"/>
        <v>0</v>
      </c>
      <c r="S30" s="282">
        <f t="shared" si="19"/>
        <v>0</v>
      </c>
      <c r="T30" s="282">
        <f t="shared" si="19"/>
        <v>0</v>
      </c>
      <c r="U30" s="282">
        <f t="shared" si="19"/>
        <v>0</v>
      </c>
      <c r="V30" s="282">
        <f t="shared" si="19"/>
        <v>0</v>
      </c>
      <c r="W30" s="282">
        <f t="shared" si="19"/>
        <v>0</v>
      </c>
      <c r="X30" s="282">
        <f t="shared" si="19"/>
        <v>0</v>
      </c>
      <c r="Y30" s="282">
        <f t="shared" si="19"/>
        <v>0</v>
      </c>
      <c r="Z30" s="282">
        <f t="shared" si="19"/>
        <v>0</v>
      </c>
      <c r="AA30" s="282">
        <f t="shared" si="19"/>
        <v>0</v>
      </c>
      <c r="AB30" s="282">
        <f t="shared" si="19"/>
        <v>0</v>
      </c>
      <c r="AC30" s="282">
        <f t="shared" si="19"/>
        <v>0</v>
      </c>
      <c r="AD30" s="282">
        <f t="shared" si="19"/>
        <v>0</v>
      </c>
      <c r="AE30" s="282">
        <f t="shared" si="19"/>
        <v>0</v>
      </c>
      <c r="AF30" s="282">
        <f t="shared" si="19"/>
        <v>0</v>
      </c>
      <c r="AG30" s="282">
        <f t="shared" si="19"/>
        <v>0</v>
      </c>
      <c r="AH30" s="282">
        <f t="shared" si="19"/>
        <v>0</v>
      </c>
      <c r="AJ30" s="366"/>
    </row>
    <row r="31" spans="1:36" s="252" customFormat="1" x14ac:dyDescent="0.2">
      <c r="A31" s="255"/>
      <c r="B31" s="254"/>
      <c r="C31" s="254"/>
      <c r="D31" s="26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J31" s="366"/>
    </row>
    <row r="32" spans="1:36" s="252" customFormat="1" x14ac:dyDescent="0.2">
      <c r="A32" s="255"/>
      <c r="B32" s="254"/>
      <c r="C32" s="254"/>
      <c r="D32" s="262"/>
      <c r="E32" s="282">
        <f t="shared" ref="E32:AH32" si="20">SUM(E27:E31)</f>
        <v>0</v>
      </c>
      <c r="F32" s="282">
        <f t="shared" si="20"/>
        <v>0</v>
      </c>
      <c r="G32" s="282">
        <f t="shared" si="20"/>
        <v>0</v>
      </c>
      <c r="H32" s="282">
        <f t="shared" si="20"/>
        <v>0</v>
      </c>
      <c r="I32" s="282">
        <f t="shared" si="20"/>
        <v>0</v>
      </c>
      <c r="J32" s="282">
        <f t="shared" si="20"/>
        <v>0</v>
      </c>
      <c r="K32" s="282">
        <f t="shared" si="20"/>
        <v>0</v>
      </c>
      <c r="L32" s="282">
        <f t="shared" si="20"/>
        <v>0</v>
      </c>
      <c r="M32" s="282">
        <f t="shared" si="20"/>
        <v>0</v>
      </c>
      <c r="N32" s="282">
        <f t="shared" si="20"/>
        <v>0</v>
      </c>
      <c r="O32" s="282">
        <f t="shared" si="20"/>
        <v>0</v>
      </c>
      <c r="P32" s="282">
        <f t="shared" si="20"/>
        <v>0</v>
      </c>
      <c r="Q32" s="282">
        <f t="shared" si="20"/>
        <v>0</v>
      </c>
      <c r="R32" s="282">
        <f t="shared" si="20"/>
        <v>0</v>
      </c>
      <c r="S32" s="282">
        <f t="shared" si="20"/>
        <v>0</v>
      </c>
      <c r="T32" s="282">
        <f t="shared" si="20"/>
        <v>0</v>
      </c>
      <c r="U32" s="282">
        <f t="shared" si="20"/>
        <v>0</v>
      </c>
      <c r="V32" s="282">
        <f t="shared" si="20"/>
        <v>0</v>
      </c>
      <c r="W32" s="282">
        <f t="shared" si="20"/>
        <v>0</v>
      </c>
      <c r="X32" s="282">
        <f t="shared" si="20"/>
        <v>0</v>
      </c>
      <c r="Y32" s="282">
        <f t="shared" si="20"/>
        <v>0</v>
      </c>
      <c r="Z32" s="282">
        <f t="shared" si="20"/>
        <v>0</v>
      </c>
      <c r="AA32" s="282">
        <f t="shared" si="20"/>
        <v>0</v>
      </c>
      <c r="AB32" s="282">
        <f t="shared" si="20"/>
        <v>0</v>
      </c>
      <c r="AC32" s="282">
        <f t="shared" si="20"/>
        <v>0</v>
      </c>
      <c r="AD32" s="282">
        <f t="shared" si="20"/>
        <v>0</v>
      </c>
      <c r="AE32" s="282">
        <f t="shared" si="20"/>
        <v>0</v>
      </c>
      <c r="AF32" s="282">
        <f t="shared" si="20"/>
        <v>0</v>
      </c>
      <c r="AG32" s="282">
        <f t="shared" si="20"/>
        <v>0</v>
      </c>
      <c r="AH32" s="282">
        <f t="shared" si="20"/>
        <v>0</v>
      </c>
      <c r="AJ32" s="366"/>
    </row>
    <row r="33" spans="1:36" s="252" customFormat="1" x14ac:dyDescent="0.2">
      <c r="A33" s="255"/>
      <c r="B33" s="254"/>
      <c r="C33" s="254"/>
      <c r="D33" s="26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J33" s="366"/>
    </row>
    <row r="34" spans="1:36" x14ac:dyDescent="0.2">
      <c r="AJ34" s="366"/>
    </row>
    <row r="35" spans="1:36" x14ac:dyDescent="0.2">
      <c r="AJ35" s="366"/>
    </row>
    <row r="36" spans="1:36" s="256" customFormat="1" x14ac:dyDescent="0.2">
      <c r="A36" s="275" t="s">
        <v>493</v>
      </c>
      <c r="E36" s="277">
        <v>1</v>
      </c>
      <c r="F36" s="277">
        <v>2</v>
      </c>
      <c r="G36" s="277">
        <v>3</v>
      </c>
      <c r="H36" s="277">
        <v>4</v>
      </c>
      <c r="I36" s="277">
        <v>5</v>
      </c>
      <c r="J36" s="277">
        <v>6</v>
      </c>
      <c r="K36" s="277">
        <v>7</v>
      </c>
      <c r="L36" s="277">
        <v>8</v>
      </c>
      <c r="M36" s="277">
        <v>9</v>
      </c>
      <c r="N36" s="277">
        <v>10</v>
      </c>
      <c r="O36" s="277">
        <v>11</v>
      </c>
      <c r="P36" s="277">
        <v>12</v>
      </c>
      <c r="Q36" s="277">
        <v>13</v>
      </c>
      <c r="R36" s="277">
        <v>14</v>
      </c>
      <c r="S36" s="277">
        <v>15</v>
      </c>
      <c r="T36" s="277">
        <v>16</v>
      </c>
      <c r="U36" s="277">
        <v>17</v>
      </c>
      <c r="V36" s="277">
        <v>18</v>
      </c>
      <c r="W36" s="277">
        <v>19</v>
      </c>
      <c r="X36" s="277">
        <v>20</v>
      </c>
      <c r="Y36" s="277">
        <v>21</v>
      </c>
      <c r="Z36" s="277">
        <v>22</v>
      </c>
      <c r="AA36" s="277">
        <v>23</v>
      </c>
      <c r="AB36" s="277">
        <v>24</v>
      </c>
      <c r="AC36" s="277">
        <v>25</v>
      </c>
      <c r="AD36" s="277">
        <v>26</v>
      </c>
      <c r="AE36" s="277">
        <v>27</v>
      </c>
      <c r="AF36" s="277">
        <v>28</v>
      </c>
      <c r="AG36" s="277">
        <v>29</v>
      </c>
      <c r="AH36" s="277">
        <v>30</v>
      </c>
      <c r="AJ36" s="367"/>
    </row>
    <row r="37" spans="1:36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f>Parametre!C13</f>
        <v>2022</v>
      </c>
      <c r="F37" s="276">
        <f>E37+1</f>
        <v>2023</v>
      </c>
      <c r="G37" s="276">
        <f t="shared" ref="G37:M37" si="21">F37+1</f>
        <v>2024</v>
      </c>
      <c r="H37" s="276">
        <f t="shared" si="21"/>
        <v>2025</v>
      </c>
      <c r="I37" s="276">
        <f t="shared" si="21"/>
        <v>2026</v>
      </c>
      <c r="J37" s="276">
        <f t="shared" si="21"/>
        <v>2027</v>
      </c>
      <c r="K37" s="276">
        <f t="shared" si="21"/>
        <v>2028</v>
      </c>
      <c r="L37" s="276">
        <f t="shared" si="21"/>
        <v>2029</v>
      </c>
      <c r="M37" s="276">
        <f t="shared" si="21"/>
        <v>2030</v>
      </c>
      <c r="N37" s="276">
        <f>M37+1</f>
        <v>2031</v>
      </c>
      <c r="O37" s="276">
        <f t="shared" ref="O37:AH37" si="22">N37+1</f>
        <v>2032</v>
      </c>
      <c r="P37" s="276">
        <f t="shared" si="22"/>
        <v>2033</v>
      </c>
      <c r="Q37" s="276">
        <f t="shared" si="22"/>
        <v>2034</v>
      </c>
      <c r="R37" s="276">
        <f t="shared" si="22"/>
        <v>2035</v>
      </c>
      <c r="S37" s="276">
        <f t="shared" si="22"/>
        <v>2036</v>
      </c>
      <c r="T37" s="276">
        <f t="shared" si="22"/>
        <v>2037</v>
      </c>
      <c r="U37" s="276">
        <f t="shared" si="22"/>
        <v>2038</v>
      </c>
      <c r="V37" s="276">
        <f t="shared" si="22"/>
        <v>2039</v>
      </c>
      <c r="W37" s="276">
        <f t="shared" si="22"/>
        <v>2040</v>
      </c>
      <c r="X37" s="276">
        <f t="shared" si="22"/>
        <v>2041</v>
      </c>
      <c r="Y37" s="276">
        <f t="shared" si="22"/>
        <v>2042</v>
      </c>
      <c r="Z37" s="276">
        <f t="shared" si="22"/>
        <v>2043</v>
      </c>
      <c r="AA37" s="276">
        <f t="shared" si="22"/>
        <v>2044</v>
      </c>
      <c r="AB37" s="276">
        <f t="shared" si="22"/>
        <v>2045</v>
      </c>
      <c r="AC37" s="276">
        <f t="shared" si="22"/>
        <v>2046</v>
      </c>
      <c r="AD37" s="276">
        <f t="shared" si="22"/>
        <v>2047</v>
      </c>
      <c r="AE37" s="276">
        <f t="shared" si="22"/>
        <v>2048</v>
      </c>
      <c r="AF37" s="276">
        <f t="shared" si="22"/>
        <v>2049</v>
      </c>
      <c r="AG37" s="276">
        <f t="shared" si="22"/>
        <v>2050</v>
      </c>
      <c r="AH37" s="276">
        <f t="shared" si="22"/>
        <v>2051</v>
      </c>
      <c r="AJ37" s="365"/>
    </row>
    <row r="38" spans="1:36" s="257" customFormat="1" ht="11.25" customHeight="1" x14ac:dyDescent="0.2">
      <c r="A38" s="274" t="s">
        <v>495</v>
      </c>
      <c r="B38" s="255"/>
      <c r="C38" s="255"/>
      <c r="D38" s="263" t="s">
        <v>447</v>
      </c>
      <c r="AJ38" s="365"/>
    </row>
    <row r="39" spans="1:36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>'Intenzity 0'!E39</f>
        <v>0</v>
      </c>
      <c r="F39" s="282">
        <f>'Intenzity 0'!F39</f>
        <v>0</v>
      </c>
      <c r="G39" s="282">
        <f>'Intenzity 0'!G39</f>
        <v>0</v>
      </c>
      <c r="H39" s="282">
        <f>H99*$AJ$39</f>
        <v>0</v>
      </c>
      <c r="I39" s="282">
        <f t="shared" ref="I39:AH39" si="23">I99*$AJ$39</f>
        <v>0</v>
      </c>
      <c r="J39" s="282">
        <f t="shared" si="23"/>
        <v>0</v>
      </c>
      <c r="K39" s="282">
        <f t="shared" si="23"/>
        <v>0</v>
      </c>
      <c r="L39" s="282">
        <f t="shared" si="23"/>
        <v>0</v>
      </c>
      <c r="M39" s="282">
        <f t="shared" si="23"/>
        <v>0</v>
      </c>
      <c r="N39" s="282">
        <f t="shared" si="23"/>
        <v>0</v>
      </c>
      <c r="O39" s="282">
        <f t="shared" si="23"/>
        <v>0</v>
      </c>
      <c r="P39" s="282">
        <f t="shared" si="23"/>
        <v>0</v>
      </c>
      <c r="Q39" s="282">
        <f t="shared" si="23"/>
        <v>0</v>
      </c>
      <c r="R39" s="282">
        <f t="shared" si="23"/>
        <v>0</v>
      </c>
      <c r="S39" s="282">
        <f t="shared" si="23"/>
        <v>0</v>
      </c>
      <c r="T39" s="282">
        <f t="shared" si="23"/>
        <v>0</v>
      </c>
      <c r="U39" s="282">
        <f t="shared" si="23"/>
        <v>0</v>
      </c>
      <c r="V39" s="282">
        <f t="shared" si="23"/>
        <v>0</v>
      </c>
      <c r="W39" s="282">
        <f t="shared" si="23"/>
        <v>0</v>
      </c>
      <c r="X39" s="282">
        <f t="shared" si="23"/>
        <v>0</v>
      </c>
      <c r="Y39" s="282">
        <f t="shared" si="23"/>
        <v>0</v>
      </c>
      <c r="Z39" s="282">
        <f t="shared" si="23"/>
        <v>0</v>
      </c>
      <c r="AA39" s="282">
        <f t="shared" si="23"/>
        <v>0</v>
      </c>
      <c r="AB39" s="282">
        <f t="shared" si="23"/>
        <v>0</v>
      </c>
      <c r="AC39" s="282">
        <f t="shared" si="23"/>
        <v>0</v>
      </c>
      <c r="AD39" s="282">
        <f t="shared" si="23"/>
        <v>0</v>
      </c>
      <c r="AE39" s="282">
        <f t="shared" si="23"/>
        <v>0</v>
      </c>
      <c r="AF39" s="282">
        <f t="shared" si="23"/>
        <v>0</v>
      </c>
      <c r="AG39" s="282">
        <f t="shared" si="23"/>
        <v>0</v>
      </c>
      <c r="AH39" s="282">
        <f t="shared" si="23"/>
        <v>0</v>
      </c>
      <c r="AJ39" s="365">
        <v>1</v>
      </c>
    </row>
    <row r="40" spans="1:36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>'Intenzity 0'!E40</f>
        <v>0</v>
      </c>
      <c r="F40" s="282">
        <f>'Intenzity 0'!F40</f>
        <v>0</v>
      </c>
      <c r="G40" s="282">
        <f>'Intenzity 0'!G40</f>
        <v>0</v>
      </c>
      <c r="H40" s="282">
        <f>H100*$AJ$40</f>
        <v>0</v>
      </c>
      <c r="I40" s="282">
        <f t="shared" ref="I40:AH40" si="24">I100*$AJ$40</f>
        <v>0</v>
      </c>
      <c r="J40" s="282">
        <f t="shared" si="24"/>
        <v>0</v>
      </c>
      <c r="K40" s="282">
        <f t="shared" si="24"/>
        <v>0</v>
      </c>
      <c r="L40" s="282">
        <f t="shared" si="24"/>
        <v>0</v>
      </c>
      <c r="M40" s="282">
        <f t="shared" si="24"/>
        <v>0</v>
      </c>
      <c r="N40" s="282">
        <f t="shared" si="24"/>
        <v>0</v>
      </c>
      <c r="O40" s="282">
        <f t="shared" si="24"/>
        <v>0</v>
      </c>
      <c r="P40" s="282">
        <f t="shared" si="24"/>
        <v>0</v>
      </c>
      <c r="Q40" s="282">
        <f t="shared" si="24"/>
        <v>0</v>
      </c>
      <c r="R40" s="282">
        <f t="shared" si="24"/>
        <v>0</v>
      </c>
      <c r="S40" s="282">
        <f t="shared" si="24"/>
        <v>0</v>
      </c>
      <c r="T40" s="282">
        <f t="shared" si="24"/>
        <v>0</v>
      </c>
      <c r="U40" s="282">
        <f t="shared" si="24"/>
        <v>0</v>
      </c>
      <c r="V40" s="282">
        <f t="shared" si="24"/>
        <v>0</v>
      </c>
      <c r="W40" s="282">
        <f t="shared" si="24"/>
        <v>0</v>
      </c>
      <c r="X40" s="282">
        <f t="shared" si="24"/>
        <v>0</v>
      </c>
      <c r="Y40" s="282">
        <f t="shared" si="24"/>
        <v>0</v>
      </c>
      <c r="Z40" s="282">
        <f t="shared" si="24"/>
        <v>0</v>
      </c>
      <c r="AA40" s="282">
        <f t="shared" si="24"/>
        <v>0</v>
      </c>
      <c r="AB40" s="282">
        <f t="shared" si="24"/>
        <v>0</v>
      </c>
      <c r="AC40" s="282">
        <f t="shared" si="24"/>
        <v>0</v>
      </c>
      <c r="AD40" s="282">
        <f t="shared" si="24"/>
        <v>0</v>
      </c>
      <c r="AE40" s="282">
        <f t="shared" si="24"/>
        <v>0</v>
      </c>
      <c r="AF40" s="282">
        <f t="shared" si="24"/>
        <v>0</v>
      </c>
      <c r="AG40" s="282">
        <f t="shared" si="24"/>
        <v>0</v>
      </c>
      <c r="AH40" s="282">
        <f t="shared" si="24"/>
        <v>0</v>
      </c>
      <c r="AJ40" s="365">
        <v>1</v>
      </c>
    </row>
    <row r="41" spans="1:36" s="252" customFormat="1" x14ac:dyDescent="0.2">
      <c r="A41" s="255">
        <v>3</v>
      </c>
      <c r="B41" s="254" t="s">
        <v>562</v>
      </c>
      <c r="C41" s="254" t="s">
        <v>537</v>
      </c>
      <c r="D41" s="262">
        <v>3.5</v>
      </c>
      <c r="E41" s="282">
        <f>'Intenzity 0'!E41</f>
        <v>0</v>
      </c>
      <c r="F41" s="282">
        <f>'Intenzity 0'!F41</f>
        <v>0</v>
      </c>
      <c r="G41" s="282">
        <f>'Intenzity 0'!G41</f>
        <v>0</v>
      </c>
      <c r="H41" s="282">
        <f>H101*$AJ$41</f>
        <v>0</v>
      </c>
      <c r="I41" s="282">
        <f t="shared" ref="I41:AH41" si="25">I101*$AJ$41</f>
        <v>0</v>
      </c>
      <c r="J41" s="282">
        <f t="shared" si="25"/>
        <v>0</v>
      </c>
      <c r="K41" s="282">
        <f t="shared" si="25"/>
        <v>0</v>
      </c>
      <c r="L41" s="282">
        <f t="shared" si="25"/>
        <v>0</v>
      </c>
      <c r="M41" s="282">
        <f t="shared" si="25"/>
        <v>0</v>
      </c>
      <c r="N41" s="282">
        <f t="shared" si="25"/>
        <v>0</v>
      </c>
      <c r="O41" s="282">
        <f t="shared" si="25"/>
        <v>0</v>
      </c>
      <c r="P41" s="282">
        <f t="shared" si="25"/>
        <v>0</v>
      </c>
      <c r="Q41" s="282">
        <f t="shared" si="25"/>
        <v>0</v>
      </c>
      <c r="R41" s="282">
        <f t="shared" si="25"/>
        <v>0</v>
      </c>
      <c r="S41" s="282">
        <f t="shared" si="25"/>
        <v>0</v>
      </c>
      <c r="T41" s="282">
        <f t="shared" si="25"/>
        <v>0</v>
      </c>
      <c r="U41" s="282">
        <f t="shared" si="25"/>
        <v>0</v>
      </c>
      <c r="V41" s="282">
        <f t="shared" si="25"/>
        <v>0</v>
      </c>
      <c r="W41" s="282">
        <f t="shared" si="25"/>
        <v>0</v>
      </c>
      <c r="X41" s="282">
        <f t="shared" si="25"/>
        <v>0</v>
      </c>
      <c r="Y41" s="282">
        <f t="shared" si="25"/>
        <v>0</v>
      </c>
      <c r="Z41" s="282">
        <f t="shared" si="25"/>
        <v>0</v>
      </c>
      <c r="AA41" s="282">
        <f t="shared" si="25"/>
        <v>0</v>
      </c>
      <c r="AB41" s="282">
        <f t="shared" si="25"/>
        <v>0</v>
      </c>
      <c r="AC41" s="282">
        <f t="shared" si="25"/>
        <v>0</v>
      </c>
      <c r="AD41" s="282">
        <f t="shared" si="25"/>
        <v>0</v>
      </c>
      <c r="AE41" s="282">
        <f t="shared" si="25"/>
        <v>0</v>
      </c>
      <c r="AF41" s="282">
        <f t="shared" si="25"/>
        <v>0</v>
      </c>
      <c r="AG41" s="282">
        <f t="shared" si="25"/>
        <v>0</v>
      </c>
      <c r="AH41" s="282">
        <f t="shared" si="25"/>
        <v>0</v>
      </c>
      <c r="AJ41" s="365">
        <v>1</v>
      </c>
    </row>
    <row r="42" spans="1:36" s="252" customFormat="1" x14ac:dyDescent="0.2">
      <c r="A42" s="255" t="s">
        <v>539</v>
      </c>
      <c r="B42" s="269" t="s">
        <v>562</v>
      </c>
      <c r="C42" s="269" t="s">
        <v>536</v>
      </c>
      <c r="D42" s="270">
        <v>3.8</v>
      </c>
      <c r="E42" s="370">
        <f>'Intenzity 0'!E42</f>
        <v>0</v>
      </c>
      <c r="F42" s="370">
        <f>'Intenzity 0'!F42</f>
        <v>0</v>
      </c>
      <c r="G42" s="370">
        <f>'Intenzity 0'!G42</f>
        <v>0</v>
      </c>
      <c r="H42" s="370">
        <f>H102*$AJ$42</f>
        <v>0</v>
      </c>
      <c r="I42" s="370">
        <f t="shared" ref="I42:AH42" si="26">I102*$AJ$42</f>
        <v>0</v>
      </c>
      <c r="J42" s="370">
        <f t="shared" si="26"/>
        <v>0</v>
      </c>
      <c r="K42" s="370">
        <f t="shared" si="26"/>
        <v>0</v>
      </c>
      <c r="L42" s="370">
        <f t="shared" si="26"/>
        <v>0</v>
      </c>
      <c r="M42" s="370">
        <f t="shared" si="26"/>
        <v>0</v>
      </c>
      <c r="N42" s="370">
        <f t="shared" si="26"/>
        <v>0</v>
      </c>
      <c r="O42" s="370">
        <f t="shared" si="26"/>
        <v>0</v>
      </c>
      <c r="P42" s="370">
        <f t="shared" si="26"/>
        <v>0</v>
      </c>
      <c r="Q42" s="370">
        <f t="shared" si="26"/>
        <v>0</v>
      </c>
      <c r="R42" s="370">
        <f t="shared" si="26"/>
        <v>0</v>
      </c>
      <c r="S42" s="370">
        <f t="shared" si="26"/>
        <v>0</v>
      </c>
      <c r="T42" s="370">
        <f t="shared" si="26"/>
        <v>0</v>
      </c>
      <c r="U42" s="370">
        <f t="shared" si="26"/>
        <v>0</v>
      </c>
      <c r="V42" s="370">
        <f t="shared" si="26"/>
        <v>0</v>
      </c>
      <c r="W42" s="370">
        <f t="shared" si="26"/>
        <v>0</v>
      </c>
      <c r="X42" s="370">
        <f t="shared" si="26"/>
        <v>0</v>
      </c>
      <c r="Y42" s="370">
        <f t="shared" si="26"/>
        <v>0</v>
      </c>
      <c r="Z42" s="370">
        <f t="shared" si="26"/>
        <v>0</v>
      </c>
      <c r="AA42" s="370">
        <f t="shared" si="26"/>
        <v>0</v>
      </c>
      <c r="AB42" s="370">
        <f t="shared" si="26"/>
        <v>0</v>
      </c>
      <c r="AC42" s="370">
        <f t="shared" si="26"/>
        <v>0</v>
      </c>
      <c r="AD42" s="370">
        <f t="shared" si="26"/>
        <v>0</v>
      </c>
      <c r="AE42" s="370">
        <f t="shared" si="26"/>
        <v>0</v>
      </c>
      <c r="AF42" s="370">
        <f t="shared" si="26"/>
        <v>0</v>
      </c>
      <c r="AG42" s="370">
        <f t="shared" si="26"/>
        <v>0</v>
      </c>
      <c r="AH42" s="370">
        <f t="shared" si="26"/>
        <v>0</v>
      </c>
      <c r="AJ42" s="365">
        <v>1</v>
      </c>
    </row>
    <row r="43" spans="1:36" s="252" customFormat="1" x14ac:dyDescent="0.2">
      <c r="A43" s="255"/>
      <c r="B43" s="254"/>
      <c r="C43" s="254"/>
      <c r="D43" s="26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J43" s="366"/>
    </row>
    <row r="44" spans="1:36" s="252" customFormat="1" x14ac:dyDescent="0.2">
      <c r="A44" s="255"/>
      <c r="B44" s="254"/>
      <c r="C44" s="254" t="s">
        <v>522</v>
      </c>
      <c r="D44" s="262"/>
      <c r="E44" s="282">
        <f t="shared" ref="E44:AH44" si="27">E39*$D$39*365</f>
        <v>0</v>
      </c>
      <c r="F44" s="282">
        <f t="shared" si="27"/>
        <v>0</v>
      </c>
      <c r="G44" s="282">
        <f t="shared" si="27"/>
        <v>0</v>
      </c>
      <c r="H44" s="282">
        <f t="shared" si="27"/>
        <v>0</v>
      </c>
      <c r="I44" s="282">
        <f t="shared" si="27"/>
        <v>0</v>
      </c>
      <c r="J44" s="282">
        <f t="shared" si="27"/>
        <v>0</v>
      </c>
      <c r="K44" s="282">
        <f t="shared" si="27"/>
        <v>0</v>
      </c>
      <c r="L44" s="282">
        <f t="shared" si="27"/>
        <v>0</v>
      </c>
      <c r="M44" s="282">
        <f t="shared" si="27"/>
        <v>0</v>
      </c>
      <c r="N44" s="282">
        <f t="shared" si="27"/>
        <v>0</v>
      </c>
      <c r="O44" s="282">
        <f t="shared" si="27"/>
        <v>0</v>
      </c>
      <c r="P44" s="282">
        <f t="shared" si="27"/>
        <v>0</v>
      </c>
      <c r="Q44" s="282">
        <f t="shared" si="27"/>
        <v>0</v>
      </c>
      <c r="R44" s="282">
        <f t="shared" si="27"/>
        <v>0</v>
      </c>
      <c r="S44" s="282">
        <f t="shared" si="27"/>
        <v>0</v>
      </c>
      <c r="T44" s="282">
        <f t="shared" si="27"/>
        <v>0</v>
      </c>
      <c r="U44" s="282">
        <f t="shared" si="27"/>
        <v>0</v>
      </c>
      <c r="V44" s="282">
        <f t="shared" si="27"/>
        <v>0</v>
      </c>
      <c r="W44" s="282">
        <f t="shared" si="27"/>
        <v>0</v>
      </c>
      <c r="X44" s="282">
        <f t="shared" si="27"/>
        <v>0</v>
      </c>
      <c r="Y44" s="282">
        <f t="shared" si="27"/>
        <v>0</v>
      </c>
      <c r="Z44" s="282">
        <f t="shared" si="27"/>
        <v>0</v>
      </c>
      <c r="AA44" s="282">
        <f t="shared" si="27"/>
        <v>0</v>
      </c>
      <c r="AB44" s="282">
        <f t="shared" si="27"/>
        <v>0</v>
      </c>
      <c r="AC44" s="282">
        <f t="shared" si="27"/>
        <v>0</v>
      </c>
      <c r="AD44" s="282">
        <f t="shared" si="27"/>
        <v>0</v>
      </c>
      <c r="AE44" s="282">
        <f t="shared" si="27"/>
        <v>0</v>
      </c>
      <c r="AF44" s="282">
        <f t="shared" si="27"/>
        <v>0</v>
      </c>
      <c r="AG44" s="282">
        <f t="shared" si="27"/>
        <v>0</v>
      </c>
      <c r="AH44" s="282">
        <f t="shared" si="27"/>
        <v>0</v>
      </c>
      <c r="AJ44" s="366"/>
    </row>
    <row r="45" spans="1:36" s="252" customFormat="1" x14ac:dyDescent="0.2">
      <c r="A45" s="255"/>
      <c r="B45" s="254"/>
      <c r="C45" s="254"/>
      <c r="D45" s="262"/>
      <c r="E45" s="282">
        <f t="shared" ref="E45:AH45" si="28">E40*$D$40*365</f>
        <v>0</v>
      </c>
      <c r="F45" s="282">
        <f t="shared" si="28"/>
        <v>0</v>
      </c>
      <c r="G45" s="282">
        <f t="shared" si="28"/>
        <v>0</v>
      </c>
      <c r="H45" s="282">
        <f t="shared" si="28"/>
        <v>0</v>
      </c>
      <c r="I45" s="282">
        <f t="shared" si="28"/>
        <v>0</v>
      </c>
      <c r="J45" s="282">
        <f t="shared" si="28"/>
        <v>0</v>
      </c>
      <c r="K45" s="282">
        <f t="shared" si="28"/>
        <v>0</v>
      </c>
      <c r="L45" s="282">
        <f t="shared" si="28"/>
        <v>0</v>
      </c>
      <c r="M45" s="282">
        <f t="shared" si="28"/>
        <v>0</v>
      </c>
      <c r="N45" s="282">
        <f t="shared" si="28"/>
        <v>0</v>
      </c>
      <c r="O45" s="282">
        <f t="shared" si="28"/>
        <v>0</v>
      </c>
      <c r="P45" s="282">
        <f t="shared" si="28"/>
        <v>0</v>
      </c>
      <c r="Q45" s="282">
        <f t="shared" si="28"/>
        <v>0</v>
      </c>
      <c r="R45" s="282">
        <f t="shared" si="28"/>
        <v>0</v>
      </c>
      <c r="S45" s="282">
        <f t="shared" si="28"/>
        <v>0</v>
      </c>
      <c r="T45" s="282">
        <f t="shared" si="28"/>
        <v>0</v>
      </c>
      <c r="U45" s="282">
        <f t="shared" si="28"/>
        <v>0</v>
      </c>
      <c r="V45" s="282">
        <f t="shared" si="28"/>
        <v>0</v>
      </c>
      <c r="W45" s="282">
        <f t="shared" si="28"/>
        <v>0</v>
      </c>
      <c r="X45" s="282">
        <f t="shared" si="28"/>
        <v>0</v>
      </c>
      <c r="Y45" s="282">
        <f t="shared" si="28"/>
        <v>0</v>
      </c>
      <c r="Z45" s="282">
        <f t="shared" si="28"/>
        <v>0</v>
      </c>
      <c r="AA45" s="282">
        <f t="shared" si="28"/>
        <v>0</v>
      </c>
      <c r="AB45" s="282">
        <f t="shared" si="28"/>
        <v>0</v>
      </c>
      <c r="AC45" s="282">
        <f t="shared" si="28"/>
        <v>0</v>
      </c>
      <c r="AD45" s="282">
        <f t="shared" si="28"/>
        <v>0</v>
      </c>
      <c r="AE45" s="282">
        <f t="shared" si="28"/>
        <v>0</v>
      </c>
      <c r="AF45" s="282">
        <f t="shared" si="28"/>
        <v>0</v>
      </c>
      <c r="AG45" s="282">
        <f t="shared" si="28"/>
        <v>0</v>
      </c>
      <c r="AH45" s="282">
        <f t="shared" si="28"/>
        <v>0</v>
      </c>
      <c r="AJ45" s="366"/>
    </row>
    <row r="46" spans="1:36" s="252" customFormat="1" x14ac:dyDescent="0.2">
      <c r="A46" s="255"/>
      <c r="B46" s="254"/>
      <c r="C46" s="254"/>
      <c r="D46" s="262"/>
      <c r="E46" s="282">
        <f t="shared" ref="E46:AH46" si="29">E41*$D$41*365</f>
        <v>0</v>
      </c>
      <c r="F46" s="282">
        <f t="shared" si="29"/>
        <v>0</v>
      </c>
      <c r="G46" s="282">
        <f t="shared" si="29"/>
        <v>0</v>
      </c>
      <c r="H46" s="282">
        <f t="shared" si="29"/>
        <v>0</v>
      </c>
      <c r="I46" s="282">
        <f t="shared" si="29"/>
        <v>0</v>
      </c>
      <c r="J46" s="282">
        <f t="shared" si="29"/>
        <v>0</v>
      </c>
      <c r="K46" s="282">
        <f t="shared" si="29"/>
        <v>0</v>
      </c>
      <c r="L46" s="282">
        <f t="shared" si="29"/>
        <v>0</v>
      </c>
      <c r="M46" s="282">
        <f t="shared" si="29"/>
        <v>0</v>
      </c>
      <c r="N46" s="282">
        <f t="shared" si="29"/>
        <v>0</v>
      </c>
      <c r="O46" s="282">
        <f t="shared" si="29"/>
        <v>0</v>
      </c>
      <c r="P46" s="282">
        <f t="shared" si="29"/>
        <v>0</v>
      </c>
      <c r="Q46" s="282">
        <f t="shared" si="29"/>
        <v>0</v>
      </c>
      <c r="R46" s="282">
        <f t="shared" si="29"/>
        <v>0</v>
      </c>
      <c r="S46" s="282">
        <f t="shared" si="29"/>
        <v>0</v>
      </c>
      <c r="T46" s="282">
        <f t="shared" si="29"/>
        <v>0</v>
      </c>
      <c r="U46" s="282">
        <f t="shared" si="29"/>
        <v>0</v>
      </c>
      <c r="V46" s="282">
        <f t="shared" si="29"/>
        <v>0</v>
      </c>
      <c r="W46" s="282">
        <f t="shared" si="29"/>
        <v>0</v>
      </c>
      <c r="X46" s="282">
        <f t="shared" si="29"/>
        <v>0</v>
      </c>
      <c r="Y46" s="282">
        <f t="shared" si="29"/>
        <v>0</v>
      </c>
      <c r="Z46" s="282">
        <f t="shared" si="29"/>
        <v>0</v>
      </c>
      <c r="AA46" s="282">
        <f t="shared" si="29"/>
        <v>0</v>
      </c>
      <c r="AB46" s="282">
        <f t="shared" si="29"/>
        <v>0</v>
      </c>
      <c r="AC46" s="282">
        <f t="shared" si="29"/>
        <v>0</v>
      </c>
      <c r="AD46" s="282">
        <f t="shared" si="29"/>
        <v>0</v>
      </c>
      <c r="AE46" s="282">
        <f t="shared" si="29"/>
        <v>0</v>
      </c>
      <c r="AF46" s="282">
        <f t="shared" si="29"/>
        <v>0</v>
      </c>
      <c r="AG46" s="282">
        <f t="shared" si="29"/>
        <v>0</v>
      </c>
      <c r="AH46" s="282">
        <f t="shared" si="29"/>
        <v>0</v>
      </c>
      <c r="AJ46" s="366"/>
    </row>
    <row r="47" spans="1:36" s="252" customFormat="1" x14ac:dyDescent="0.2">
      <c r="A47" s="255"/>
      <c r="B47" s="254"/>
      <c r="C47" s="254"/>
      <c r="D47" s="262"/>
      <c r="E47" s="282">
        <f t="shared" ref="E47:AH47" si="30">E42*$D$42*365</f>
        <v>0</v>
      </c>
      <c r="F47" s="282">
        <f t="shared" si="30"/>
        <v>0</v>
      </c>
      <c r="G47" s="282">
        <f t="shared" si="30"/>
        <v>0</v>
      </c>
      <c r="H47" s="282">
        <f t="shared" si="30"/>
        <v>0</v>
      </c>
      <c r="I47" s="282">
        <f t="shared" si="30"/>
        <v>0</v>
      </c>
      <c r="J47" s="282">
        <f t="shared" si="30"/>
        <v>0</v>
      </c>
      <c r="K47" s="282">
        <f t="shared" si="30"/>
        <v>0</v>
      </c>
      <c r="L47" s="282">
        <f t="shared" si="30"/>
        <v>0</v>
      </c>
      <c r="M47" s="282">
        <f t="shared" si="30"/>
        <v>0</v>
      </c>
      <c r="N47" s="282">
        <f t="shared" si="30"/>
        <v>0</v>
      </c>
      <c r="O47" s="282">
        <f t="shared" si="30"/>
        <v>0</v>
      </c>
      <c r="P47" s="282">
        <f t="shared" si="30"/>
        <v>0</v>
      </c>
      <c r="Q47" s="282">
        <f t="shared" si="30"/>
        <v>0</v>
      </c>
      <c r="R47" s="282">
        <f t="shared" si="30"/>
        <v>0</v>
      </c>
      <c r="S47" s="282">
        <f t="shared" si="30"/>
        <v>0</v>
      </c>
      <c r="T47" s="282">
        <f t="shared" si="30"/>
        <v>0</v>
      </c>
      <c r="U47" s="282">
        <f t="shared" si="30"/>
        <v>0</v>
      </c>
      <c r="V47" s="282">
        <f t="shared" si="30"/>
        <v>0</v>
      </c>
      <c r="W47" s="282">
        <f t="shared" si="30"/>
        <v>0</v>
      </c>
      <c r="X47" s="282">
        <f t="shared" si="30"/>
        <v>0</v>
      </c>
      <c r="Y47" s="282">
        <f t="shared" si="30"/>
        <v>0</v>
      </c>
      <c r="Z47" s="282">
        <f t="shared" si="30"/>
        <v>0</v>
      </c>
      <c r="AA47" s="282">
        <f t="shared" si="30"/>
        <v>0</v>
      </c>
      <c r="AB47" s="282">
        <f t="shared" si="30"/>
        <v>0</v>
      </c>
      <c r="AC47" s="282">
        <f t="shared" si="30"/>
        <v>0</v>
      </c>
      <c r="AD47" s="282">
        <f t="shared" si="30"/>
        <v>0</v>
      </c>
      <c r="AE47" s="282">
        <f t="shared" si="30"/>
        <v>0</v>
      </c>
      <c r="AF47" s="282">
        <f t="shared" si="30"/>
        <v>0</v>
      </c>
      <c r="AG47" s="282">
        <f t="shared" si="30"/>
        <v>0</v>
      </c>
      <c r="AH47" s="282">
        <f t="shared" si="30"/>
        <v>0</v>
      </c>
      <c r="AJ47" s="366"/>
    </row>
    <row r="48" spans="1:36" s="252" customFormat="1" x14ac:dyDescent="0.2">
      <c r="A48" s="255"/>
      <c r="B48" s="254"/>
      <c r="C48" s="254"/>
      <c r="D48" s="26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J48" s="366"/>
    </row>
    <row r="49" spans="1:36" s="252" customFormat="1" x14ac:dyDescent="0.2">
      <c r="A49" s="255"/>
      <c r="B49" s="254"/>
      <c r="C49" s="254"/>
      <c r="D49" s="262"/>
      <c r="E49" s="282">
        <f t="shared" ref="E49:AH49" si="31">SUM(E44:E48)</f>
        <v>0</v>
      </c>
      <c r="F49" s="282">
        <f t="shared" si="31"/>
        <v>0</v>
      </c>
      <c r="G49" s="282">
        <f t="shared" si="31"/>
        <v>0</v>
      </c>
      <c r="H49" s="282">
        <f t="shared" si="31"/>
        <v>0</v>
      </c>
      <c r="I49" s="282">
        <f t="shared" si="31"/>
        <v>0</v>
      </c>
      <c r="J49" s="282">
        <f t="shared" si="31"/>
        <v>0</v>
      </c>
      <c r="K49" s="282">
        <f t="shared" si="31"/>
        <v>0</v>
      </c>
      <c r="L49" s="282">
        <f t="shared" si="31"/>
        <v>0</v>
      </c>
      <c r="M49" s="282">
        <f t="shared" si="31"/>
        <v>0</v>
      </c>
      <c r="N49" s="282">
        <f t="shared" si="31"/>
        <v>0</v>
      </c>
      <c r="O49" s="282">
        <f t="shared" si="31"/>
        <v>0</v>
      </c>
      <c r="P49" s="282">
        <f t="shared" si="31"/>
        <v>0</v>
      </c>
      <c r="Q49" s="282">
        <f t="shared" si="31"/>
        <v>0</v>
      </c>
      <c r="R49" s="282">
        <f t="shared" si="31"/>
        <v>0</v>
      </c>
      <c r="S49" s="282">
        <f t="shared" si="31"/>
        <v>0</v>
      </c>
      <c r="T49" s="282">
        <f t="shared" si="31"/>
        <v>0</v>
      </c>
      <c r="U49" s="282">
        <f t="shared" si="31"/>
        <v>0</v>
      </c>
      <c r="V49" s="282">
        <f t="shared" si="31"/>
        <v>0</v>
      </c>
      <c r="W49" s="282">
        <f t="shared" si="31"/>
        <v>0</v>
      </c>
      <c r="X49" s="282">
        <f t="shared" si="31"/>
        <v>0</v>
      </c>
      <c r="Y49" s="282">
        <f t="shared" si="31"/>
        <v>0</v>
      </c>
      <c r="Z49" s="282">
        <f t="shared" si="31"/>
        <v>0</v>
      </c>
      <c r="AA49" s="282">
        <f t="shared" si="31"/>
        <v>0</v>
      </c>
      <c r="AB49" s="282">
        <f t="shared" si="31"/>
        <v>0</v>
      </c>
      <c r="AC49" s="282">
        <f t="shared" si="31"/>
        <v>0</v>
      </c>
      <c r="AD49" s="282">
        <f t="shared" si="31"/>
        <v>0</v>
      </c>
      <c r="AE49" s="282">
        <f t="shared" si="31"/>
        <v>0</v>
      </c>
      <c r="AF49" s="282">
        <f t="shared" si="31"/>
        <v>0</v>
      </c>
      <c r="AG49" s="282">
        <f t="shared" si="31"/>
        <v>0</v>
      </c>
      <c r="AH49" s="282">
        <f t="shared" si="31"/>
        <v>0</v>
      </c>
      <c r="AJ49" s="366"/>
    </row>
    <row r="50" spans="1:36" s="252" customFormat="1" x14ac:dyDescent="0.2">
      <c r="A50" s="255"/>
      <c r="B50" s="254"/>
      <c r="C50" s="254"/>
      <c r="D50" s="26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J50" s="366"/>
    </row>
    <row r="51" spans="1:36" x14ac:dyDescent="0.2">
      <c r="AJ51" s="366"/>
    </row>
    <row r="52" spans="1:36" x14ac:dyDescent="0.2">
      <c r="AJ52" s="366"/>
    </row>
    <row r="53" spans="1:36" s="256" customFormat="1" x14ac:dyDescent="0.2">
      <c r="A53" s="275" t="s">
        <v>493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367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f>Parametre!C13</f>
        <v>2022</v>
      </c>
      <c r="F54" s="276">
        <f>E54+1</f>
        <v>2023</v>
      </c>
      <c r="G54" s="276">
        <f t="shared" ref="G54:M54" si="32">F54+1</f>
        <v>2024</v>
      </c>
      <c r="H54" s="276">
        <f t="shared" si="32"/>
        <v>2025</v>
      </c>
      <c r="I54" s="276">
        <f t="shared" si="32"/>
        <v>2026</v>
      </c>
      <c r="J54" s="276">
        <f t="shared" si="32"/>
        <v>2027</v>
      </c>
      <c r="K54" s="276">
        <f t="shared" si="32"/>
        <v>2028</v>
      </c>
      <c r="L54" s="276">
        <f t="shared" si="32"/>
        <v>2029</v>
      </c>
      <c r="M54" s="276">
        <f t="shared" si="32"/>
        <v>2030</v>
      </c>
      <c r="N54" s="276">
        <f>M54+1</f>
        <v>2031</v>
      </c>
      <c r="O54" s="276">
        <f t="shared" ref="O54:AH54" si="33">N54+1</f>
        <v>2032</v>
      </c>
      <c r="P54" s="276">
        <f t="shared" si="33"/>
        <v>2033</v>
      </c>
      <c r="Q54" s="276">
        <f t="shared" si="33"/>
        <v>2034</v>
      </c>
      <c r="R54" s="276">
        <f t="shared" si="33"/>
        <v>2035</v>
      </c>
      <c r="S54" s="276">
        <f t="shared" si="33"/>
        <v>2036</v>
      </c>
      <c r="T54" s="276">
        <f t="shared" si="33"/>
        <v>2037</v>
      </c>
      <c r="U54" s="276">
        <f t="shared" si="33"/>
        <v>2038</v>
      </c>
      <c r="V54" s="276">
        <f t="shared" si="33"/>
        <v>2039</v>
      </c>
      <c r="W54" s="276">
        <f t="shared" si="33"/>
        <v>2040</v>
      </c>
      <c r="X54" s="276">
        <f t="shared" si="33"/>
        <v>2041</v>
      </c>
      <c r="Y54" s="276">
        <f t="shared" si="33"/>
        <v>2042</v>
      </c>
      <c r="Z54" s="276">
        <f t="shared" si="33"/>
        <v>2043</v>
      </c>
      <c r="AA54" s="276">
        <f t="shared" si="33"/>
        <v>2044</v>
      </c>
      <c r="AB54" s="276">
        <f t="shared" si="33"/>
        <v>2045</v>
      </c>
      <c r="AC54" s="276">
        <f t="shared" si="33"/>
        <v>2046</v>
      </c>
      <c r="AD54" s="276">
        <f t="shared" si="33"/>
        <v>2047</v>
      </c>
      <c r="AE54" s="276">
        <f t="shared" si="33"/>
        <v>2048</v>
      </c>
      <c r="AF54" s="276">
        <f t="shared" si="33"/>
        <v>2049</v>
      </c>
      <c r="AG54" s="276">
        <f t="shared" si="33"/>
        <v>2050</v>
      </c>
      <c r="AH54" s="276">
        <f t="shared" si="33"/>
        <v>2051</v>
      </c>
      <c r="AJ54" s="365"/>
    </row>
    <row r="55" spans="1:36" s="257" customFormat="1" ht="11.25" customHeight="1" x14ac:dyDescent="0.2">
      <c r="A55" s="274" t="s">
        <v>496</v>
      </c>
      <c r="B55" s="255"/>
      <c r="C55" s="255"/>
      <c r="D55" s="263" t="s">
        <v>447</v>
      </c>
      <c r="AJ55" s="363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>'Intenzity 0'!E56</f>
        <v>0</v>
      </c>
      <c r="F56" s="282">
        <f>'Intenzity 0'!F56</f>
        <v>0</v>
      </c>
      <c r="G56" s="282">
        <f>'Intenzity 0'!G56</f>
        <v>0</v>
      </c>
      <c r="H56" s="282">
        <f>H104*$AJ$56</f>
        <v>0</v>
      </c>
      <c r="I56" s="282">
        <f t="shared" ref="I56:AH56" si="34">I104*$AJ$56</f>
        <v>0</v>
      </c>
      <c r="J56" s="282">
        <f t="shared" si="34"/>
        <v>0</v>
      </c>
      <c r="K56" s="282">
        <f t="shared" si="34"/>
        <v>0</v>
      </c>
      <c r="L56" s="282">
        <f t="shared" si="34"/>
        <v>0</v>
      </c>
      <c r="M56" s="282">
        <f t="shared" si="34"/>
        <v>0</v>
      </c>
      <c r="N56" s="282">
        <f t="shared" si="34"/>
        <v>0</v>
      </c>
      <c r="O56" s="282">
        <f t="shared" si="34"/>
        <v>0</v>
      </c>
      <c r="P56" s="282">
        <f t="shared" si="34"/>
        <v>0</v>
      </c>
      <c r="Q56" s="282">
        <f t="shared" si="34"/>
        <v>0</v>
      </c>
      <c r="R56" s="282">
        <f t="shared" si="34"/>
        <v>0</v>
      </c>
      <c r="S56" s="282">
        <f t="shared" si="34"/>
        <v>0</v>
      </c>
      <c r="T56" s="282">
        <f t="shared" si="34"/>
        <v>0</v>
      </c>
      <c r="U56" s="282">
        <f t="shared" si="34"/>
        <v>0</v>
      </c>
      <c r="V56" s="282">
        <f t="shared" si="34"/>
        <v>0</v>
      </c>
      <c r="W56" s="282">
        <f t="shared" si="34"/>
        <v>0</v>
      </c>
      <c r="X56" s="282">
        <f t="shared" si="34"/>
        <v>0</v>
      </c>
      <c r="Y56" s="282">
        <f t="shared" si="34"/>
        <v>0</v>
      </c>
      <c r="Z56" s="282">
        <f t="shared" si="34"/>
        <v>0</v>
      </c>
      <c r="AA56" s="282">
        <f t="shared" si="34"/>
        <v>0</v>
      </c>
      <c r="AB56" s="282">
        <f t="shared" si="34"/>
        <v>0</v>
      </c>
      <c r="AC56" s="282">
        <f t="shared" si="34"/>
        <v>0</v>
      </c>
      <c r="AD56" s="282">
        <f t="shared" si="34"/>
        <v>0</v>
      </c>
      <c r="AE56" s="282">
        <f t="shared" si="34"/>
        <v>0</v>
      </c>
      <c r="AF56" s="282">
        <f t="shared" si="34"/>
        <v>0</v>
      </c>
      <c r="AG56" s="282">
        <f t="shared" si="34"/>
        <v>0</v>
      </c>
      <c r="AH56" s="282">
        <f t="shared" si="34"/>
        <v>0</v>
      </c>
      <c r="AJ56" s="365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>'Intenzity 0'!E57</f>
        <v>0</v>
      </c>
      <c r="F57" s="282">
        <f>'Intenzity 0'!F57</f>
        <v>0</v>
      </c>
      <c r="G57" s="282">
        <f>'Intenzity 0'!G57</f>
        <v>0</v>
      </c>
      <c r="H57" s="282">
        <f>H105*$AJ$57</f>
        <v>0</v>
      </c>
      <c r="I57" s="282">
        <f t="shared" ref="I57:AH57" si="35">I105*$AJ$57</f>
        <v>0</v>
      </c>
      <c r="J57" s="282">
        <f t="shared" si="35"/>
        <v>0</v>
      </c>
      <c r="K57" s="282">
        <f t="shared" si="35"/>
        <v>0</v>
      </c>
      <c r="L57" s="282">
        <f t="shared" si="35"/>
        <v>0</v>
      </c>
      <c r="M57" s="282">
        <f t="shared" si="35"/>
        <v>0</v>
      </c>
      <c r="N57" s="282">
        <f t="shared" si="35"/>
        <v>0</v>
      </c>
      <c r="O57" s="282">
        <f t="shared" si="35"/>
        <v>0</v>
      </c>
      <c r="P57" s="282">
        <f t="shared" si="35"/>
        <v>0</v>
      </c>
      <c r="Q57" s="282">
        <f t="shared" si="35"/>
        <v>0</v>
      </c>
      <c r="R57" s="282">
        <f t="shared" si="35"/>
        <v>0</v>
      </c>
      <c r="S57" s="282">
        <f t="shared" si="35"/>
        <v>0</v>
      </c>
      <c r="T57" s="282">
        <f t="shared" si="35"/>
        <v>0</v>
      </c>
      <c r="U57" s="282">
        <f t="shared" si="35"/>
        <v>0</v>
      </c>
      <c r="V57" s="282">
        <f t="shared" si="35"/>
        <v>0</v>
      </c>
      <c r="W57" s="282">
        <f t="shared" si="35"/>
        <v>0</v>
      </c>
      <c r="X57" s="282">
        <f t="shared" si="35"/>
        <v>0</v>
      </c>
      <c r="Y57" s="282">
        <f t="shared" si="35"/>
        <v>0</v>
      </c>
      <c r="Z57" s="282">
        <f t="shared" si="35"/>
        <v>0</v>
      </c>
      <c r="AA57" s="282">
        <f t="shared" si="35"/>
        <v>0</v>
      </c>
      <c r="AB57" s="282">
        <f t="shared" si="35"/>
        <v>0</v>
      </c>
      <c r="AC57" s="282">
        <f t="shared" si="35"/>
        <v>0</v>
      </c>
      <c r="AD57" s="282">
        <f t="shared" si="35"/>
        <v>0</v>
      </c>
      <c r="AE57" s="282">
        <f t="shared" si="35"/>
        <v>0</v>
      </c>
      <c r="AF57" s="282">
        <f t="shared" si="35"/>
        <v>0</v>
      </c>
      <c r="AG57" s="282">
        <f t="shared" si="35"/>
        <v>0</v>
      </c>
      <c r="AH57" s="282">
        <f t="shared" si="35"/>
        <v>0</v>
      </c>
      <c r="AJ57" s="365">
        <v>1</v>
      </c>
    </row>
    <row r="58" spans="1:36" s="252" customFormat="1" x14ac:dyDescent="0.2">
      <c r="A58" s="255">
        <v>3</v>
      </c>
      <c r="B58" s="254" t="s">
        <v>562</v>
      </c>
      <c r="C58" s="254" t="s">
        <v>537</v>
      </c>
      <c r="D58" s="262">
        <v>3.5</v>
      </c>
      <c r="E58" s="282">
        <f>'Intenzity 0'!E58</f>
        <v>0</v>
      </c>
      <c r="F58" s="282">
        <f>'Intenzity 0'!F58</f>
        <v>0</v>
      </c>
      <c r="G58" s="282">
        <f>'Intenzity 0'!G58</f>
        <v>0</v>
      </c>
      <c r="H58" s="282">
        <f>H106*$AJ$58</f>
        <v>0</v>
      </c>
      <c r="I58" s="282">
        <f t="shared" ref="I58:AH58" si="36">I106*$AJ$58</f>
        <v>0</v>
      </c>
      <c r="J58" s="282">
        <f t="shared" si="36"/>
        <v>0</v>
      </c>
      <c r="K58" s="282">
        <f t="shared" si="36"/>
        <v>0</v>
      </c>
      <c r="L58" s="282">
        <f t="shared" si="36"/>
        <v>0</v>
      </c>
      <c r="M58" s="282">
        <f t="shared" si="36"/>
        <v>0</v>
      </c>
      <c r="N58" s="282">
        <f t="shared" si="36"/>
        <v>0</v>
      </c>
      <c r="O58" s="282">
        <f t="shared" si="36"/>
        <v>0</v>
      </c>
      <c r="P58" s="282">
        <f t="shared" si="36"/>
        <v>0</v>
      </c>
      <c r="Q58" s="282">
        <f t="shared" si="36"/>
        <v>0</v>
      </c>
      <c r="R58" s="282">
        <f t="shared" si="36"/>
        <v>0</v>
      </c>
      <c r="S58" s="282">
        <f t="shared" si="36"/>
        <v>0</v>
      </c>
      <c r="T58" s="282">
        <f t="shared" si="36"/>
        <v>0</v>
      </c>
      <c r="U58" s="282">
        <f t="shared" si="36"/>
        <v>0</v>
      </c>
      <c r="V58" s="282">
        <f t="shared" si="36"/>
        <v>0</v>
      </c>
      <c r="W58" s="282">
        <f t="shared" si="36"/>
        <v>0</v>
      </c>
      <c r="X58" s="282">
        <f t="shared" si="36"/>
        <v>0</v>
      </c>
      <c r="Y58" s="282">
        <f t="shared" si="36"/>
        <v>0</v>
      </c>
      <c r="Z58" s="282">
        <f t="shared" si="36"/>
        <v>0</v>
      </c>
      <c r="AA58" s="282">
        <f t="shared" si="36"/>
        <v>0</v>
      </c>
      <c r="AB58" s="282">
        <f t="shared" si="36"/>
        <v>0</v>
      </c>
      <c r="AC58" s="282">
        <f t="shared" si="36"/>
        <v>0</v>
      </c>
      <c r="AD58" s="282">
        <f t="shared" si="36"/>
        <v>0</v>
      </c>
      <c r="AE58" s="282">
        <f t="shared" si="36"/>
        <v>0</v>
      </c>
      <c r="AF58" s="282">
        <f t="shared" si="36"/>
        <v>0</v>
      </c>
      <c r="AG58" s="282">
        <f t="shared" si="36"/>
        <v>0</v>
      </c>
      <c r="AH58" s="282">
        <f t="shared" si="36"/>
        <v>0</v>
      </c>
      <c r="AJ58" s="365">
        <v>1</v>
      </c>
    </row>
    <row r="59" spans="1:36" s="252" customFormat="1" x14ac:dyDescent="0.2">
      <c r="A59" s="255" t="s">
        <v>539</v>
      </c>
      <c r="B59" s="269" t="s">
        <v>562</v>
      </c>
      <c r="C59" s="269" t="s">
        <v>536</v>
      </c>
      <c r="D59" s="270">
        <v>3.8</v>
      </c>
      <c r="E59" s="370">
        <f>'Intenzity 0'!E59</f>
        <v>0</v>
      </c>
      <c r="F59" s="370">
        <f>'Intenzity 0'!F59</f>
        <v>0</v>
      </c>
      <c r="G59" s="370">
        <f>'Intenzity 0'!G59</f>
        <v>0</v>
      </c>
      <c r="H59" s="370">
        <f>H107*$AJ$59</f>
        <v>0</v>
      </c>
      <c r="I59" s="370">
        <f t="shared" ref="I59:AH59" si="37">I107*$AJ$59</f>
        <v>0</v>
      </c>
      <c r="J59" s="370">
        <f t="shared" si="37"/>
        <v>0</v>
      </c>
      <c r="K59" s="370">
        <f t="shared" si="37"/>
        <v>0</v>
      </c>
      <c r="L59" s="370">
        <f t="shared" si="37"/>
        <v>0</v>
      </c>
      <c r="M59" s="370">
        <f t="shared" si="37"/>
        <v>0</v>
      </c>
      <c r="N59" s="370">
        <f t="shared" si="37"/>
        <v>0</v>
      </c>
      <c r="O59" s="370">
        <f t="shared" si="37"/>
        <v>0</v>
      </c>
      <c r="P59" s="370">
        <f t="shared" si="37"/>
        <v>0</v>
      </c>
      <c r="Q59" s="370">
        <f t="shared" si="37"/>
        <v>0</v>
      </c>
      <c r="R59" s="370">
        <f t="shared" si="37"/>
        <v>0</v>
      </c>
      <c r="S59" s="370">
        <f t="shared" si="37"/>
        <v>0</v>
      </c>
      <c r="T59" s="370">
        <f t="shared" si="37"/>
        <v>0</v>
      </c>
      <c r="U59" s="370">
        <f t="shared" si="37"/>
        <v>0</v>
      </c>
      <c r="V59" s="370">
        <f t="shared" si="37"/>
        <v>0</v>
      </c>
      <c r="W59" s="370">
        <f t="shared" si="37"/>
        <v>0</v>
      </c>
      <c r="X59" s="370">
        <f t="shared" si="37"/>
        <v>0</v>
      </c>
      <c r="Y59" s="370">
        <f t="shared" si="37"/>
        <v>0</v>
      </c>
      <c r="Z59" s="370">
        <f t="shared" si="37"/>
        <v>0</v>
      </c>
      <c r="AA59" s="370">
        <f t="shared" si="37"/>
        <v>0</v>
      </c>
      <c r="AB59" s="370">
        <f t="shared" si="37"/>
        <v>0</v>
      </c>
      <c r="AC59" s="370">
        <f t="shared" si="37"/>
        <v>0</v>
      </c>
      <c r="AD59" s="370">
        <f t="shared" si="37"/>
        <v>0</v>
      </c>
      <c r="AE59" s="370">
        <f t="shared" si="37"/>
        <v>0</v>
      </c>
      <c r="AF59" s="370">
        <f t="shared" si="37"/>
        <v>0</v>
      </c>
      <c r="AG59" s="370">
        <f t="shared" si="37"/>
        <v>0</v>
      </c>
      <c r="AH59" s="370">
        <f t="shared" si="37"/>
        <v>0</v>
      </c>
      <c r="AJ59" s="365">
        <v>1</v>
      </c>
    </row>
    <row r="60" spans="1:36" s="252" customFormat="1" x14ac:dyDescent="0.2">
      <c r="A60" s="255"/>
      <c r="B60" s="254"/>
      <c r="C60" s="254"/>
      <c r="D60" s="262"/>
      <c r="E60" s="282"/>
      <c r="F60" s="282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J60" s="366"/>
    </row>
    <row r="61" spans="1:36" s="252" customFormat="1" x14ac:dyDescent="0.2">
      <c r="A61" s="255"/>
      <c r="B61" s="254"/>
      <c r="C61" s="254" t="s">
        <v>522</v>
      </c>
      <c r="D61" s="262"/>
      <c r="E61" s="282">
        <f t="shared" ref="E61:AH61" si="38">E56*$D$56*365</f>
        <v>0</v>
      </c>
      <c r="F61" s="282">
        <f t="shared" si="38"/>
        <v>0</v>
      </c>
      <c r="G61" s="282">
        <f t="shared" si="38"/>
        <v>0</v>
      </c>
      <c r="H61" s="282">
        <f t="shared" si="38"/>
        <v>0</v>
      </c>
      <c r="I61" s="282">
        <f t="shared" si="38"/>
        <v>0</v>
      </c>
      <c r="J61" s="282">
        <f t="shared" si="38"/>
        <v>0</v>
      </c>
      <c r="K61" s="282">
        <f t="shared" si="38"/>
        <v>0</v>
      </c>
      <c r="L61" s="282">
        <f t="shared" si="38"/>
        <v>0</v>
      </c>
      <c r="M61" s="282">
        <f t="shared" si="38"/>
        <v>0</v>
      </c>
      <c r="N61" s="282">
        <f t="shared" si="38"/>
        <v>0</v>
      </c>
      <c r="O61" s="282">
        <f t="shared" si="38"/>
        <v>0</v>
      </c>
      <c r="P61" s="282">
        <f t="shared" si="38"/>
        <v>0</v>
      </c>
      <c r="Q61" s="282">
        <f t="shared" si="38"/>
        <v>0</v>
      </c>
      <c r="R61" s="282">
        <f t="shared" si="38"/>
        <v>0</v>
      </c>
      <c r="S61" s="282">
        <f t="shared" si="38"/>
        <v>0</v>
      </c>
      <c r="T61" s="282">
        <f t="shared" si="38"/>
        <v>0</v>
      </c>
      <c r="U61" s="282">
        <f t="shared" si="38"/>
        <v>0</v>
      </c>
      <c r="V61" s="282">
        <f t="shared" si="38"/>
        <v>0</v>
      </c>
      <c r="W61" s="282">
        <f t="shared" si="38"/>
        <v>0</v>
      </c>
      <c r="X61" s="282">
        <f t="shared" si="38"/>
        <v>0</v>
      </c>
      <c r="Y61" s="282">
        <f t="shared" si="38"/>
        <v>0</v>
      </c>
      <c r="Z61" s="282">
        <f t="shared" si="38"/>
        <v>0</v>
      </c>
      <c r="AA61" s="282">
        <f t="shared" si="38"/>
        <v>0</v>
      </c>
      <c r="AB61" s="282">
        <f t="shared" si="38"/>
        <v>0</v>
      </c>
      <c r="AC61" s="282">
        <f t="shared" si="38"/>
        <v>0</v>
      </c>
      <c r="AD61" s="282">
        <f t="shared" si="38"/>
        <v>0</v>
      </c>
      <c r="AE61" s="282">
        <f t="shared" si="38"/>
        <v>0</v>
      </c>
      <c r="AF61" s="282">
        <f t="shared" si="38"/>
        <v>0</v>
      </c>
      <c r="AG61" s="282">
        <f t="shared" si="38"/>
        <v>0</v>
      </c>
      <c r="AH61" s="282">
        <f t="shared" si="38"/>
        <v>0</v>
      </c>
      <c r="AJ61" s="366"/>
    </row>
    <row r="62" spans="1:36" s="252" customFormat="1" x14ac:dyDescent="0.2">
      <c r="A62" s="255"/>
      <c r="B62" s="254"/>
      <c r="C62" s="254"/>
      <c r="D62" s="262"/>
      <c r="E62" s="282">
        <f t="shared" ref="E62:AH62" si="39">E57*$D$57*365</f>
        <v>0</v>
      </c>
      <c r="F62" s="282">
        <f t="shared" si="39"/>
        <v>0</v>
      </c>
      <c r="G62" s="282">
        <f t="shared" si="39"/>
        <v>0</v>
      </c>
      <c r="H62" s="282">
        <f t="shared" si="39"/>
        <v>0</v>
      </c>
      <c r="I62" s="282">
        <f t="shared" si="39"/>
        <v>0</v>
      </c>
      <c r="J62" s="282">
        <f t="shared" si="39"/>
        <v>0</v>
      </c>
      <c r="K62" s="282">
        <f t="shared" si="39"/>
        <v>0</v>
      </c>
      <c r="L62" s="282">
        <f t="shared" si="39"/>
        <v>0</v>
      </c>
      <c r="M62" s="282">
        <f t="shared" si="39"/>
        <v>0</v>
      </c>
      <c r="N62" s="282">
        <f t="shared" si="39"/>
        <v>0</v>
      </c>
      <c r="O62" s="282">
        <f t="shared" si="39"/>
        <v>0</v>
      </c>
      <c r="P62" s="282">
        <f t="shared" si="39"/>
        <v>0</v>
      </c>
      <c r="Q62" s="282">
        <f t="shared" si="39"/>
        <v>0</v>
      </c>
      <c r="R62" s="282">
        <f t="shared" si="39"/>
        <v>0</v>
      </c>
      <c r="S62" s="282">
        <f t="shared" si="39"/>
        <v>0</v>
      </c>
      <c r="T62" s="282">
        <f t="shared" si="39"/>
        <v>0</v>
      </c>
      <c r="U62" s="282">
        <f t="shared" si="39"/>
        <v>0</v>
      </c>
      <c r="V62" s="282">
        <f t="shared" si="39"/>
        <v>0</v>
      </c>
      <c r="W62" s="282">
        <f t="shared" si="39"/>
        <v>0</v>
      </c>
      <c r="X62" s="282">
        <f t="shared" si="39"/>
        <v>0</v>
      </c>
      <c r="Y62" s="282">
        <f t="shared" si="39"/>
        <v>0</v>
      </c>
      <c r="Z62" s="282">
        <f t="shared" si="39"/>
        <v>0</v>
      </c>
      <c r="AA62" s="282">
        <f t="shared" si="39"/>
        <v>0</v>
      </c>
      <c r="AB62" s="282">
        <f t="shared" si="39"/>
        <v>0</v>
      </c>
      <c r="AC62" s="282">
        <f t="shared" si="39"/>
        <v>0</v>
      </c>
      <c r="AD62" s="282">
        <f t="shared" si="39"/>
        <v>0</v>
      </c>
      <c r="AE62" s="282">
        <f t="shared" si="39"/>
        <v>0</v>
      </c>
      <c r="AF62" s="282">
        <f t="shared" si="39"/>
        <v>0</v>
      </c>
      <c r="AG62" s="282">
        <f t="shared" si="39"/>
        <v>0</v>
      </c>
      <c r="AH62" s="282">
        <f t="shared" si="39"/>
        <v>0</v>
      </c>
      <c r="AJ62" s="366"/>
    </row>
    <row r="63" spans="1:36" s="252" customFormat="1" x14ac:dyDescent="0.2">
      <c r="A63" s="255"/>
      <c r="B63" s="254"/>
      <c r="C63" s="254"/>
      <c r="D63" s="262"/>
      <c r="E63" s="282">
        <f t="shared" ref="E63:AH63" si="40">E58*$D$58*365</f>
        <v>0</v>
      </c>
      <c r="F63" s="282">
        <f t="shared" si="40"/>
        <v>0</v>
      </c>
      <c r="G63" s="282">
        <f t="shared" si="40"/>
        <v>0</v>
      </c>
      <c r="H63" s="282">
        <f t="shared" si="40"/>
        <v>0</v>
      </c>
      <c r="I63" s="282">
        <f t="shared" si="40"/>
        <v>0</v>
      </c>
      <c r="J63" s="282">
        <f t="shared" si="40"/>
        <v>0</v>
      </c>
      <c r="K63" s="282">
        <f t="shared" si="40"/>
        <v>0</v>
      </c>
      <c r="L63" s="282">
        <f t="shared" si="40"/>
        <v>0</v>
      </c>
      <c r="M63" s="282">
        <f t="shared" si="40"/>
        <v>0</v>
      </c>
      <c r="N63" s="282">
        <f t="shared" si="40"/>
        <v>0</v>
      </c>
      <c r="O63" s="282">
        <f t="shared" si="40"/>
        <v>0</v>
      </c>
      <c r="P63" s="282">
        <f t="shared" si="40"/>
        <v>0</v>
      </c>
      <c r="Q63" s="282">
        <f t="shared" si="40"/>
        <v>0</v>
      </c>
      <c r="R63" s="282">
        <f t="shared" si="40"/>
        <v>0</v>
      </c>
      <c r="S63" s="282">
        <f t="shared" si="40"/>
        <v>0</v>
      </c>
      <c r="T63" s="282">
        <f t="shared" si="40"/>
        <v>0</v>
      </c>
      <c r="U63" s="282">
        <f t="shared" si="40"/>
        <v>0</v>
      </c>
      <c r="V63" s="282">
        <f t="shared" si="40"/>
        <v>0</v>
      </c>
      <c r="W63" s="282">
        <f t="shared" si="40"/>
        <v>0</v>
      </c>
      <c r="X63" s="282">
        <f t="shared" si="40"/>
        <v>0</v>
      </c>
      <c r="Y63" s="282">
        <f t="shared" si="40"/>
        <v>0</v>
      </c>
      <c r="Z63" s="282">
        <f t="shared" si="40"/>
        <v>0</v>
      </c>
      <c r="AA63" s="282">
        <f t="shared" si="40"/>
        <v>0</v>
      </c>
      <c r="AB63" s="282">
        <f t="shared" si="40"/>
        <v>0</v>
      </c>
      <c r="AC63" s="282">
        <f t="shared" si="40"/>
        <v>0</v>
      </c>
      <c r="AD63" s="282">
        <f t="shared" si="40"/>
        <v>0</v>
      </c>
      <c r="AE63" s="282">
        <f t="shared" si="40"/>
        <v>0</v>
      </c>
      <c r="AF63" s="282">
        <f t="shared" si="40"/>
        <v>0</v>
      </c>
      <c r="AG63" s="282">
        <f t="shared" si="40"/>
        <v>0</v>
      </c>
      <c r="AH63" s="282">
        <f t="shared" si="40"/>
        <v>0</v>
      </c>
      <c r="AJ63" s="366"/>
    </row>
    <row r="64" spans="1:36" s="252" customFormat="1" x14ac:dyDescent="0.2">
      <c r="A64" s="255"/>
      <c r="B64" s="254"/>
      <c r="C64" s="254"/>
      <c r="D64" s="262"/>
      <c r="E64" s="282">
        <f t="shared" ref="E64:AH64" si="41">E59*$D$59*365</f>
        <v>0</v>
      </c>
      <c r="F64" s="282">
        <f t="shared" si="41"/>
        <v>0</v>
      </c>
      <c r="G64" s="282">
        <f t="shared" si="41"/>
        <v>0</v>
      </c>
      <c r="H64" s="282">
        <f t="shared" si="41"/>
        <v>0</v>
      </c>
      <c r="I64" s="282">
        <f t="shared" si="41"/>
        <v>0</v>
      </c>
      <c r="J64" s="282">
        <f t="shared" si="41"/>
        <v>0</v>
      </c>
      <c r="K64" s="282">
        <f t="shared" si="41"/>
        <v>0</v>
      </c>
      <c r="L64" s="282">
        <f t="shared" si="41"/>
        <v>0</v>
      </c>
      <c r="M64" s="282">
        <f t="shared" si="41"/>
        <v>0</v>
      </c>
      <c r="N64" s="282">
        <f t="shared" si="41"/>
        <v>0</v>
      </c>
      <c r="O64" s="282">
        <f t="shared" si="41"/>
        <v>0</v>
      </c>
      <c r="P64" s="282">
        <f t="shared" si="41"/>
        <v>0</v>
      </c>
      <c r="Q64" s="282">
        <f t="shared" si="41"/>
        <v>0</v>
      </c>
      <c r="R64" s="282">
        <f t="shared" si="41"/>
        <v>0</v>
      </c>
      <c r="S64" s="282">
        <f t="shared" si="41"/>
        <v>0</v>
      </c>
      <c r="T64" s="282">
        <f t="shared" si="41"/>
        <v>0</v>
      </c>
      <c r="U64" s="282">
        <f t="shared" si="41"/>
        <v>0</v>
      </c>
      <c r="V64" s="282">
        <f t="shared" si="41"/>
        <v>0</v>
      </c>
      <c r="W64" s="282">
        <f t="shared" si="41"/>
        <v>0</v>
      </c>
      <c r="X64" s="282">
        <f t="shared" si="41"/>
        <v>0</v>
      </c>
      <c r="Y64" s="282">
        <f t="shared" si="41"/>
        <v>0</v>
      </c>
      <c r="Z64" s="282">
        <f t="shared" si="41"/>
        <v>0</v>
      </c>
      <c r="AA64" s="282">
        <f t="shared" si="41"/>
        <v>0</v>
      </c>
      <c r="AB64" s="282">
        <f t="shared" si="41"/>
        <v>0</v>
      </c>
      <c r="AC64" s="282">
        <f t="shared" si="41"/>
        <v>0</v>
      </c>
      <c r="AD64" s="282">
        <f t="shared" si="41"/>
        <v>0</v>
      </c>
      <c r="AE64" s="282">
        <f t="shared" si="41"/>
        <v>0</v>
      </c>
      <c r="AF64" s="282">
        <f t="shared" si="41"/>
        <v>0</v>
      </c>
      <c r="AG64" s="282">
        <f t="shared" si="41"/>
        <v>0</v>
      </c>
      <c r="AH64" s="282">
        <f t="shared" si="41"/>
        <v>0</v>
      </c>
      <c r="AJ64" s="366"/>
    </row>
    <row r="65" spans="1:36" s="252" customFormat="1" x14ac:dyDescent="0.2">
      <c r="A65" s="255"/>
      <c r="B65" s="254"/>
      <c r="C65" s="254"/>
      <c r="D65" s="26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82"/>
      <c r="AB65" s="282"/>
      <c r="AC65" s="282"/>
      <c r="AD65" s="282"/>
      <c r="AE65" s="282"/>
      <c r="AF65" s="282"/>
      <c r="AG65" s="282"/>
      <c r="AH65" s="282"/>
      <c r="AJ65" s="366"/>
    </row>
    <row r="66" spans="1:36" s="252" customFormat="1" x14ac:dyDescent="0.2">
      <c r="A66" s="255"/>
      <c r="B66" s="254"/>
      <c r="C66" s="254"/>
      <c r="D66" s="262"/>
      <c r="E66" s="282">
        <f t="shared" ref="E66:AH66" si="42">SUM(E61:E65)</f>
        <v>0</v>
      </c>
      <c r="F66" s="282">
        <f t="shared" si="42"/>
        <v>0</v>
      </c>
      <c r="G66" s="282">
        <f t="shared" si="42"/>
        <v>0</v>
      </c>
      <c r="H66" s="282">
        <f t="shared" si="42"/>
        <v>0</v>
      </c>
      <c r="I66" s="282">
        <f t="shared" si="42"/>
        <v>0</v>
      </c>
      <c r="J66" s="282">
        <f t="shared" si="42"/>
        <v>0</v>
      </c>
      <c r="K66" s="282">
        <f t="shared" si="42"/>
        <v>0</v>
      </c>
      <c r="L66" s="282">
        <f t="shared" si="42"/>
        <v>0</v>
      </c>
      <c r="M66" s="282">
        <f t="shared" si="42"/>
        <v>0</v>
      </c>
      <c r="N66" s="282">
        <f t="shared" si="42"/>
        <v>0</v>
      </c>
      <c r="O66" s="282">
        <f t="shared" si="42"/>
        <v>0</v>
      </c>
      <c r="P66" s="282">
        <f t="shared" si="42"/>
        <v>0</v>
      </c>
      <c r="Q66" s="282">
        <f t="shared" si="42"/>
        <v>0</v>
      </c>
      <c r="R66" s="282">
        <f t="shared" si="42"/>
        <v>0</v>
      </c>
      <c r="S66" s="282">
        <f t="shared" si="42"/>
        <v>0</v>
      </c>
      <c r="T66" s="282">
        <f t="shared" si="42"/>
        <v>0</v>
      </c>
      <c r="U66" s="282">
        <f t="shared" si="42"/>
        <v>0</v>
      </c>
      <c r="V66" s="282">
        <f t="shared" si="42"/>
        <v>0</v>
      </c>
      <c r="W66" s="282">
        <f t="shared" si="42"/>
        <v>0</v>
      </c>
      <c r="X66" s="282">
        <f t="shared" si="42"/>
        <v>0</v>
      </c>
      <c r="Y66" s="282">
        <f t="shared" si="42"/>
        <v>0</v>
      </c>
      <c r="Z66" s="282">
        <f t="shared" si="42"/>
        <v>0</v>
      </c>
      <c r="AA66" s="282">
        <f t="shared" si="42"/>
        <v>0</v>
      </c>
      <c r="AB66" s="282">
        <f t="shared" si="42"/>
        <v>0</v>
      </c>
      <c r="AC66" s="282">
        <f t="shared" si="42"/>
        <v>0</v>
      </c>
      <c r="AD66" s="282">
        <f t="shared" si="42"/>
        <v>0</v>
      </c>
      <c r="AE66" s="282">
        <f t="shared" si="42"/>
        <v>0</v>
      </c>
      <c r="AF66" s="282">
        <f t="shared" si="42"/>
        <v>0</v>
      </c>
      <c r="AG66" s="282">
        <f t="shared" si="42"/>
        <v>0</v>
      </c>
      <c r="AH66" s="282">
        <f t="shared" si="42"/>
        <v>0</v>
      </c>
      <c r="AJ66" s="366"/>
    </row>
    <row r="67" spans="1:36" s="252" customFormat="1" x14ac:dyDescent="0.2">
      <c r="A67" s="255"/>
      <c r="B67" s="254"/>
      <c r="C67" s="254"/>
      <c r="D67" s="26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  <c r="AH67" s="282"/>
      <c r="AJ67" s="366"/>
    </row>
    <row r="68" spans="1:36" x14ac:dyDescent="0.2">
      <c r="AJ68" s="366"/>
    </row>
    <row r="69" spans="1:36" x14ac:dyDescent="0.2">
      <c r="AJ69" s="366"/>
    </row>
    <row r="70" spans="1:36" s="256" customFormat="1" x14ac:dyDescent="0.2">
      <c r="A70" s="275" t="s">
        <v>493</v>
      </c>
      <c r="E70" s="277">
        <v>1</v>
      </c>
      <c r="F70" s="277">
        <v>2</v>
      </c>
      <c r="G70" s="277">
        <v>3</v>
      </c>
      <c r="H70" s="277">
        <v>4</v>
      </c>
      <c r="I70" s="277">
        <v>5</v>
      </c>
      <c r="J70" s="277">
        <v>6</v>
      </c>
      <c r="K70" s="277">
        <v>7</v>
      </c>
      <c r="L70" s="277">
        <v>8</v>
      </c>
      <c r="M70" s="277">
        <v>9</v>
      </c>
      <c r="N70" s="277">
        <v>10</v>
      </c>
      <c r="O70" s="277">
        <v>11</v>
      </c>
      <c r="P70" s="277">
        <v>12</v>
      </c>
      <c r="Q70" s="277">
        <v>13</v>
      </c>
      <c r="R70" s="277">
        <v>14</v>
      </c>
      <c r="S70" s="277">
        <v>15</v>
      </c>
      <c r="T70" s="277">
        <v>16</v>
      </c>
      <c r="U70" s="277">
        <v>17</v>
      </c>
      <c r="V70" s="277">
        <v>18</v>
      </c>
      <c r="W70" s="277">
        <v>19</v>
      </c>
      <c r="X70" s="277">
        <v>20</v>
      </c>
      <c r="Y70" s="277">
        <v>21</v>
      </c>
      <c r="Z70" s="277">
        <v>22</v>
      </c>
      <c r="AA70" s="277">
        <v>23</v>
      </c>
      <c r="AB70" s="277">
        <v>24</v>
      </c>
      <c r="AC70" s="277">
        <v>25</v>
      </c>
      <c r="AD70" s="277">
        <v>26</v>
      </c>
      <c r="AE70" s="277">
        <v>27</v>
      </c>
      <c r="AF70" s="277">
        <v>28</v>
      </c>
      <c r="AG70" s="277">
        <v>29</v>
      </c>
      <c r="AH70" s="277">
        <v>30</v>
      </c>
      <c r="AJ70" s="367"/>
    </row>
    <row r="71" spans="1:36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f>Parametre!C13</f>
        <v>2022</v>
      </c>
      <c r="F71" s="276">
        <f>E71+1</f>
        <v>2023</v>
      </c>
      <c r="G71" s="276">
        <f t="shared" ref="G71:M71" si="43">F71+1</f>
        <v>2024</v>
      </c>
      <c r="H71" s="276">
        <f t="shared" si="43"/>
        <v>2025</v>
      </c>
      <c r="I71" s="276">
        <f t="shared" si="43"/>
        <v>2026</v>
      </c>
      <c r="J71" s="276">
        <f t="shared" si="43"/>
        <v>2027</v>
      </c>
      <c r="K71" s="276">
        <f t="shared" si="43"/>
        <v>2028</v>
      </c>
      <c r="L71" s="276">
        <f t="shared" si="43"/>
        <v>2029</v>
      </c>
      <c r="M71" s="276">
        <f t="shared" si="43"/>
        <v>2030</v>
      </c>
      <c r="N71" s="276">
        <f>M71+1</f>
        <v>2031</v>
      </c>
      <c r="O71" s="276">
        <f t="shared" ref="O71:AH71" si="44">N71+1</f>
        <v>2032</v>
      </c>
      <c r="P71" s="276">
        <f t="shared" si="44"/>
        <v>2033</v>
      </c>
      <c r="Q71" s="276">
        <f t="shared" si="44"/>
        <v>2034</v>
      </c>
      <c r="R71" s="276">
        <f t="shared" si="44"/>
        <v>2035</v>
      </c>
      <c r="S71" s="276">
        <f t="shared" si="44"/>
        <v>2036</v>
      </c>
      <c r="T71" s="276">
        <f t="shared" si="44"/>
        <v>2037</v>
      </c>
      <c r="U71" s="276">
        <f t="shared" si="44"/>
        <v>2038</v>
      </c>
      <c r="V71" s="276">
        <f t="shared" si="44"/>
        <v>2039</v>
      </c>
      <c r="W71" s="276">
        <f t="shared" si="44"/>
        <v>2040</v>
      </c>
      <c r="X71" s="276">
        <f t="shared" si="44"/>
        <v>2041</v>
      </c>
      <c r="Y71" s="276">
        <f t="shared" si="44"/>
        <v>2042</v>
      </c>
      <c r="Z71" s="276">
        <f t="shared" si="44"/>
        <v>2043</v>
      </c>
      <c r="AA71" s="276">
        <f t="shared" si="44"/>
        <v>2044</v>
      </c>
      <c r="AB71" s="276">
        <f t="shared" si="44"/>
        <v>2045</v>
      </c>
      <c r="AC71" s="276">
        <f t="shared" si="44"/>
        <v>2046</v>
      </c>
      <c r="AD71" s="276">
        <f t="shared" si="44"/>
        <v>2047</v>
      </c>
      <c r="AE71" s="276">
        <f t="shared" si="44"/>
        <v>2048</v>
      </c>
      <c r="AF71" s="276">
        <f t="shared" si="44"/>
        <v>2049</v>
      </c>
      <c r="AG71" s="276">
        <f t="shared" si="44"/>
        <v>2050</v>
      </c>
      <c r="AH71" s="276">
        <f t="shared" si="44"/>
        <v>2051</v>
      </c>
      <c r="AJ71" s="365"/>
    </row>
    <row r="72" spans="1:36" s="257" customFormat="1" ht="11.25" customHeight="1" x14ac:dyDescent="0.2">
      <c r="A72" s="274" t="s">
        <v>497</v>
      </c>
      <c r="B72" s="255"/>
      <c r="C72" s="255"/>
      <c r="D72" s="263" t="s">
        <v>447</v>
      </c>
      <c r="AJ72" s="363"/>
    </row>
    <row r="73" spans="1:36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>'Intenzity 0'!E73</f>
        <v>0</v>
      </c>
      <c r="F73" s="282">
        <f>'Intenzity 0'!F73</f>
        <v>0</v>
      </c>
      <c r="G73" s="282">
        <f>'Intenzity 0'!G73</f>
        <v>0</v>
      </c>
      <c r="H73" s="282">
        <f>H109*$AJ$73</f>
        <v>0</v>
      </c>
      <c r="I73" s="282">
        <f t="shared" ref="I73:AH73" si="45">I109*$AJ$73</f>
        <v>0</v>
      </c>
      <c r="J73" s="282">
        <f t="shared" si="45"/>
        <v>0</v>
      </c>
      <c r="K73" s="282">
        <f t="shared" si="45"/>
        <v>0</v>
      </c>
      <c r="L73" s="282">
        <f t="shared" si="45"/>
        <v>0</v>
      </c>
      <c r="M73" s="282">
        <f t="shared" si="45"/>
        <v>0</v>
      </c>
      <c r="N73" s="282">
        <f t="shared" si="45"/>
        <v>0</v>
      </c>
      <c r="O73" s="282">
        <f t="shared" si="45"/>
        <v>0</v>
      </c>
      <c r="P73" s="282">
        <f t="shared" si="45"/>
        <v>0</v>
      </c>
      <c r="Q73" s="282">
        <f t="shared" si="45"/>
        <v>0</v>
      </c>
      <c r="R73" s="282">
        <f t="shared" si="45"/>
        <v>0</v>
      </c>
      <c r="S73" s="282">
        <f t="shared" si="45"/>
        <v>0</v>
      </c>
      <c r="T73" s="282">
        <f t="shared" si="45"/>
        <v>0</v>
      </c>
      <c r="U73" s="282">
        <f t="shared" si="45"/>
        <v>0</v>
      </c>
      <c r="V73" s="282">
        <f t="shared" si="45"/>
        <v>0</v>
      </c>
      <c r="W73" s="282">
        <f t="shared" si="45"/>
        <v>0</v>
      </c>
      <c r="X73" s="282">
        <f t="shared" si="45"/>
        <v>0</v>
      </c>
      <c r="Y73" s="282">
        <f t="shared" si="45"/>
        <v>0</v>
      </c>
      <c r="Z73" s="282">
        <f t="shared" si="45"/>
        <v>0</v>
      </c>
      <c r="AA73" s="282">
        <f t="shared" si="45"/>
        <v>0</v>
      </c>
      <c r="AB73" s="282">
        <f t="shared" si="45"/>
        <v>0</v>
      </c>
      <c r="AC73" s="282">
        <f t="shared" si="45"/>
        <v>0</v>
      </c>
      <c r="AD73" s="282">
        <f t="shared" si="45"/>
        <v>0</v>
      </c>
      <c r="AE73" s="282">
        <f t="shared" si="45"/>
        <v>0</v>
      </c>
      <c r="AF73" s="282">
        <f t="shared" si="45"/>
        <v>0</v>
      </c>
      <c r="AG73" s="282">
        <f t="shared" si="45"/>
        <v>0</v>
      </c>
      <c r="AH73" s="282">
        <f t="shared" si="45"/>
        <v>0</v>
      </c>
      <c r="AJ73" s="365">
        <v>1</v>
      </c>
    </row>
    <row r="74" spans="1:36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>'Intenzity 0'!E74</f>
        <v>0</v>
      </c>
      <c r="F74" s="282">
        <f>'Intenzity 0'!F74</f>
        <v>0</v>
      </c>
      <c r="G74" s="282">
        <f>'Intenzity 0'!G74</f>
        <v>0</v>
      </c>
      <c r="H74" s="282">
        <f>H110*$AJ$74</f>
        <v>0</v>
      </c>
      <c r="I74" s="282">
        <f t="shared" ref="I74:AH74" si="46">I110*$AJ$74</f>
        <v>0</v>
      </c>
      <c r="J74" s="282">
        <f t="shared" si="46"/>
        <v>0</v>
      </c>
      <c r="K74" s="282">
        <f t="shared" si="46"/>
        <v>0</v>
      </c>
      <c r="L74" s="282">
        <f t="shared" si="46"/>
        <v>0</v>
      </c>
      <c r="M74" s="282">
        <f t="shared" si="46"/>
        <v>0</v>
      </c>
      <c r="N74" s="282">
        <f t="shared" si="46"/>
        <v>0</v>
      </c>
      <c r="O74" s="282">
        <f t="shared" si="46"/>
        <v>0</v>
      </c>
      <c r="P74" s="282">
        <f t="shared" si="46"/>
        <v>0</v>
      </c>
      <c r="Q74" s="282">
        <f t="shared" si="46"/>
        <v>0</v>
      </c>
      <c r="R74" s="282">
        <f t="shared" si="46"/>
        <v>0</v>
      </c>
      <c r="S74" s="282">
        <f t="shared" si="46"/>
        <v>0</v>
      </c>
      <c r="T74" s="282">
        <f t="shared" si="46"/>
        <v>0</v>
      </c>
      <c r="U74" s="282">
        <f t="shared" si="46"/>
        <v>0</v>
      </c>
      <c r="V74" s="282">
        <f t="shared" si="46"/>
        <v>0</v>
      </c>
      <c r="W74" s="282">
        <f t="shared" si="46"/>
        <v>0</v>
      </c>
      <c r="X74" s="282">
        <f t="shared" si="46"/>
        <v>0</v>
      </c>
      <c r="Y74" s="282">
        <f t="shared" si="46"/>
        <v>0</v>
      </c>
      <c r="Z74" s="282">
        <f t="shared" si="46"/>
        <v>0</v>
      </c>
      <c r="AA74" s="282">
        <f t="shared" si="46"/>
        <v>0</v>
      </c>
      <c r="AB74" s="282">
        <f t="shared" si="46"/>
        <v>0</v>
      </c>
      <c r="AC74" s="282">
        <f t="shared" si="46"/>
        <v>0</v>
      </c>
      <c r="AD74" s="282">
        <f t="shared" si="46"/>
        <v>0</v>
      </c>
      <c r="AE74" s="282">
        <f t="shared" si="46"/>
        <v>0</v>
      </c>
      <c r="AF74" s="282">
        <f t="shared" si="46"/>
        <v>0</v>
      </c>
      <c r="AG74" s="282">
        <f t="shared" si="46"/>
        <v>0</v>
      </c>
      <c r="AH74" s="282">
        <f t="shared" si="46"/>
        <v>0</v>
      </c>
      <c r="AJ74" s="365">
        <v>1</v>
      </c>
    </row>
    <row r="75" spans="1:36" s="252" customFormat="1" x14ac:dyDescent="0.2">
      <c r="A75" s="255">
        <v>3</v>
      </c>
      <c r="B75" s="254" t="s">
        <v>562</v>
      </c>
      <c r="C75" s="254" t="s">
        <v>537</v>
      </c>
      <c r="D75" s="262">
        <v>3.5</v>
      </c>
      <c r="E75" s="282">
        <f>'Intenzity 0'!E75</f>
        <v>0</v>
      </c>
      <c r="F75" s="282">
        <f>'Intenzity 0'!F75</f>
        <v>0</v>
      </c>
      <c r="G75" s="282">
        <f>'Intenzity 0'!G75</f>
        <v>0</v>
      </c>
      <c r="H75" s="282">
        <f>H111*$AJ$75</f>
        <v>0</v>
      </c>
      <c r="I75" s="282">
        <f t="shared" ref="I75:AH75" si="47">I111*$AJ$75</f>
        <v>0</v>
      </c>
      <c r="J75" s="282">
        <f t="shared" si="47"/>
        <v>0</v>
      </c>
      <c r="K75" s="282">
        <f t="shared" si="47"/>
        <v>0</v>
      </c>
      <c r="L75" s="282">
        <f t="shared" si="47"/>
        <v>0</v>
      </c>
      <c r="M75" s="282">
        <f t="shared" si="47"/>
        <v>0</v>
      </c>
      <c r="N75" s="282">
        <f t="shared" si="47"/>
        <v>0</v>
      </c>
      <c r="O75" s="282">
        <f t="shared" si="47"/>
        <v>0</v>
      </c>
      <c r="P75" s="282">
        <f t="shared" si="47"/>
        <v>0</v>
      </c>
      <c r="Q75" s="282">
        <f t="shared" si="47"/>
        <v>0</v>
      </c>
      <c r="R75" s="282">
        <f t="shared" si="47"/>
        <v>0</v>
      </c>
      <c r="S75" s="282">
        <f t="shared" si="47"/>
        <v>0</v>
      </c>
      <c r="T75" s="282">
        <f t="shared" si="47"/>
        <v>0</v>
      </c>
      <c r="U75" s="282">
        <f t="shared" si="47"/>
        <v>0</v>
      </c>
      <c r="V75" s="282">
        <f t="shared" si="47"/>
        <v>0</v>
      </c>
      <c r="W75" s="282">
        <f t="shared" si="47"/>
        <v>0</v>
      </c>
      <c r="X75" s="282">
        <f t="shared" si="47"/>
        <v>0</v>
      </c>
      <c r="Y75" s="282">
        <f t="shared" si="47"/>
        <v>0</v>
      </c>
      <c r="Z75" s="282">
        <f t="shared" si="47"/>
        <v>0</v>
      </c>
      <c r="AA75" s="282">
        <f t="shared" si="47"/>
        <v>0</v>
      </c>
      <c r="AB75" s="282">
        <f t="shared" si="47"/>
        <v>0</v>
      </c>
      <c r="AC75" s="282">
        <f t="shared" si="47"/>
        <v>0</v>
      </c>
      <c r="AD75" s="282">
        <f t="shared" si="47"/>
        <v>0</v>
      </c>
      <c r="AE75" s="282">
        <f t="shared" si="47"/>
        <v>0</v>
      </c>
      <c r="AF75" s="282">
        <f t="shared" si="47"/>
        <v>0</v>
      </c>
      <c r="AG75" s="282">
        <f t="shared" si="47"/>
        <v>0</v>
      </c>
      <c r="AH75" s="282">
        <f t="shared" si="47"/>
        <v>0</v>
      </c>
      <c r="AJ75" s="365">
        <v>1</v>
      </c>
    </row>
    <row r="76" spans="1:36" s="252" customFormat="1" x14ac:dyDescent="0.2">
      <c r="A76" s="255" t="s">
        <v>539</v>
      </c>
      <c r="B76" s="269" t="s">
        <v>562</v>
      </c>
      <c r="C76" s="269" t="s">
        <v>536</v>
      </c>
      <c r="D76" s="270">
        <v>3.8</v>
      </c>
      <c r="E76" s="370">
        <f>'Intenzity 0'!E76</f>
        <v>0</v>
      </c>
      <c r="F76" s="370">
        <f>'Intenzity 0'!F76</f>
        <v>0</v>
      </c>
      <c r="G76" s="370">
        <f>'Intenzity 0'!G76</f>
        <v>0</v>
      </c>
      <c r="H76" s="370">
        <f>H112*$AJ$76</f>
        <v>0</v>
      </c>
      <c r="I76" s="370">
        <f t="shared" ref="I76:AH76" si="48">I112*$AJ$76</f>
        <v>0</v>
      </c>
      <c r="J76" s="370">
        <f t="shared" si="48"/>
        <v>0</v>
      </c>
      <c r="K76" s="370">
        <f t="shared" si="48"/>
        <v>0</v>
      </c>
      <c r="L76" s="370">
        <f t="shared" si="48"/>
        <v>0</v>
      </c>
      <c r="M76" s="370">
        <f t="shared" si="48"/>
        <v>0</v>
      </c>
      <c r="N76" s="370">
        <f t="shared" si="48"/>
        <v>0</v>
      </c>
      <c r="O76" s="370">
        <f t="shared" si="48"/>
        <v>0</v>
      </c>
      <c r="P76" s="370">
        <f t="shared" si="48"/>
        <v>0</v>
      </c>
      <c r="Q76" s="370">
        <f t="shared" si="48"/>
        <v>0</v>
      </c>
      <c r="R76" s="370">
        <f t="shared" si="48"/>
        <v>0</v>
      </c>
      <c r="S76" s="370">
        <f t="shared" si="48"/>
        <v>0</v>
      </c>
      <c r="T76" s="370">
        <f t="shared" si="48"/>
        <v>0</v>
      </c>
      <c r="U76" s="370">
        <f t="shared" si="48"/>
        <v>0</v>
      </c>
      <c r="V76" s="370">
        <f t="shared" si="48"/>
        <v>0</v>
      </c>
      <c r="W76" s="370">
        <f t="shared" si="48"/>
        <v>0</v>
      </c>
      <c r="X76" s="370">
        <f t="shared" si="48"/>
        <v>0</v>
      </c>
      <c r="Y76" s="370">
        <f t="shared" si="48"/>
        <v>0</v>
      </c>
      <c r="Z76" s="370">
        <f t="shared" si="48"/>
        <v>0</v>
      </c>
      <c r="AA76" s="370">
        <f t="shared" si="48"/>
        <v>0</v>
      </c>
      <c r="AB76" s="370">
        <f t="shared" si="48"/>
        <v>0</v>
      </c>
      <c r="AC76" s="370">
        <f t="shared" si="48"/>
        <v>0</v>
      </c>
      <c r="AD76" s="370">
        <f t="shared" si="48"/>
        <v>0</v>
      </c>
      <c r="AE76" s="370">
        <f t="shared" si="48"/>
        <v>0</v>
      </c>
      <c r="AF76" s="370">
        <f t="shared" si="48"/>
        <v>0</v>
      </c>
      <c r="AG76" s="370">
        <f t="shared" si="48"/>
        <v>0</v>
      </c>
      <c r="AH76" s="370">
        <f t="shared" si="48"/>
        <v>0</v>
      </c>
      <c r="AJ76" s="365">
        <v>1</v>
      </c>
    </row>
    <row r="77" spans="1:36" s="252" customFormat="1" x14ac:dyDescent="0.2">
      <c r="A77" s="255"/>
      <c r="B77" s="254"/>
      <c r="C77" s="254"/>
      <c r="D77" s="26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  <c r="Z77" s="282"/>
      <c r="AA77" s="282"/>
      <c r="AB77" s="282"/>
      <c r="AC77" s="282"/>
      <c r="AD77" s="282"/>
      <c r="AE77" s="282"/>
      <c r="AF77" s="282"/>
      <c r="AG77" s="282"/>
      <c r="AH77" s="282"/>
      <c r="AJ77" s="366"/>
    </row>
    <row r="78" spans="1:36" s="252" customFormat="1" x14ac:dyDescent="0.2">
      <c r="A78" s="255"/>
      <c r="B78" s="254"/>
      <c r="C78" s="254" t="s">
        <v>522</v>
      </c>
      <c r="D78" s="262"/>
      <c r="E78" s="282">
        <f t="shared" ref="E78:AH78" si="49">E73*$D$73*365</f>
        <v>0</v>
      </c>
      <c r="F78" s="282">
        <f t="shared" si="49"/>
        <v>0</v>
      </c>
      <c r="G78" s="282">
        <f t="shared" si="49"/>
        <v>0</v>
      </c>
      <c r="H78" s="282">
        <f t="shared" si="49"/>
        <v>0</v>
      </c>
      <c r="I78" s="282">
        <f t="shared" si="49"/>
        <v>0</v>
      </c>
      <c r="J78" s="282">
        <f t="shared" si="49"/>
        <v>0</v>
      </c>
      <c r="K78" s="282">
        <f t="shared" si="49"/>
        <v>0</v>
      </c>
      <c r="L78" s="282">
        <f t="shared" si="49"/>
        <v>0</v>
      </c>
      <c r="M78" s="282">
        <f t="shared" si="49"/>
        <v>0</v>
      </c>
      <c r="N78" s="282">
        <f t="shared" si="49"/>
        <v>0</v>
      </c>
      <c r="O78" s="282">
        <f t="shared" si="49"/>
        <v>0</v>
      </c>
      <c r="P78" s="282">
        <f t="shared" si="49"/>
        <v>0</v>
      </c>
      <c r="Q78" s="282">
        <f t="shared" si="49"/>
        <v>0</v>
      </c>
      <c r="R78" s="282">
        <f t="shared" si="49"/>
        <v>0</v>
      </c>
      <c r="S78" s="282">
        <f t="shared" si="49"/>
        <v>0</v>
      </c>
      <c r="T78" s="282">
        <f t="shared" si="49"/>
        <v>0</v>
      </c>
      <c r="U78" s="282">
        <f t="shared" si="49"/>
        <v>0</v>
      </c>
      <c r="V78" s="282">
        <f t="shared" si="49"/>
        <v>0</v>
      </c>
      <c r="W78" s="282">
        <f t="shared" si="49"/>
        <v>0</v>
      </c>
      <c r="X78" s="282">
        <f t="shared" si="49"/>
        <v>0</v>
      </c>
      <c r="Y78" s="282">
        <f t="shared" si="49"/>
        <v>0</v>
      </c>
      <c r="Z78" s="282">
        <f t="shared" si="49"/>
        <v>0</v>
      </c>
      <c r="AA78" s="282">
        <f t="shared" si="49"/>
        <v>0</v>
      </c>
      <c r="AB78" s="282">
        <f t="shared" si="49"/>
        <v>0</v>
      </c>
      <c r="AC78" s="282">
        <f t="shared" si="49"/>
        <v>0</v>
      </c>
      <c r="AD78" s="282">
        <f t="shared" si="49"/>
        <v>0</v>
      </c>
      <c r="AE78" s="282">
        <f t="shared" si="49"/>
        <v>0</v>
      </c>
      <c r="AF78" s="282">
        <f t="shared" si="49"/>
        <v>0</v>
      </c>
      <c r="AG78" s="282">
        <f t="shared" si="49"/>
        <v>0</v>
      </c>
      <c r="AH78" s="282">
        <f t="shared" si="49"/>
        <v>0</v>
      </c>
      <c r="AJ78" s="366"/>
    </row>
    <row r="79" spans="1:36" s="252" customFormat="1" x14ac:dyDescent="0.2">
      <c r="A79" s="255"/>
      <c r="B79" s="254"/>
      <c r="C79" s="254"/>
      <c r="D79" s="262"/>
      <c r="E79" s="282">
        <f t="shared" ref="E79:AH79" si="50">E74*$D$74*365</f>
        <v>0</v>
      </c>
      <c r="F79" s="282">
        <f t="shared" si="50"/>
        <v>0</v>
      </c>
      <c r="G79" s="282">
        <f t="shared" si="50"/>
        <v>0</v>
      </c>
      <c r="H79" s="282">
        <f t="shared" si="50"/>
        <v>0</v>
      </c>
      <c r="I79" s="282">
        <f t="shared" si="50"/>
        <v>0</v>
      </c>
      <c r="J79" s="282">
        <f t="shared" si="50"/>
        <v>0</v>
      </c>
      <c r="K79" s="282">
        <f t="shared" si="50"/>
        <v>0</v>
      </c>
      <c r="L79" s="282">
        <f t="shared" si="50"/>
        <v>0</v>
      </c>
      <c r="M79" s="282">
        <f t="shared" si="50"/>
        <v>0</v>
      </c>
      <c r="N79" s="282">
        <f t="shared" si="50"/>
        <v>0</v>
      </c>
      <c r="O79" s="282">
        <f t="shared" si="50"/>
        <v>0</v>
      </c>
      <c r="P79" s="282">
        <f t="shared" si="50"/>
        <v>0</v>
      </c>
      <c r="Q79" s="282">
        <f t="shared" si="50"/>
        <v>0</v>
      </c>
      <c r="R79" s="282">
        <f t="shared" si="50"/>
        <v>0</v>
      </c>
      <c r="S79" s="282">
        <f t="shared" si="50"/>
        <v>0</v>
      </c>
      <c r="T79" s="282">
        <f t="shared" si="50"/>
        <v>0</v>
      </c>
      <c r="U79" s="282">
        <f t="shared" si="50"/>
        <v>0</v>
      </c>
      <c r="V79" s="282">
        <f t="shared" si="50"/>
        <v>0</v>
      </c>
      <c r="W79" s="282">
        <f t="shared" si="50"/>
        <v>0</v>
      </c>
      <c r="X79" s="282">
        <f t="shared" si="50"/>
        <v>0</v>
      </c>
      <c r="Y79" s="282">
        <f t="shared" si="50"/>
        <v>0</v>
      </c>
      <c r="Z79" s="282">
        <f t="shared" si="50"/>
        <v>0</v>
      </c>
      <c r="AA79" s="282">
        <f t="shared" si="50"/>
        <v>0</v>
      </c>
      <c r="AB79" s="282">
        <f t="shared" si="50"/>
        <v>0</v>
      </c>
      <c r="AC79" s="282">
        <f t="shared" si="50"/>
        <v>0</v>
      </c>
      <c r="AD79" s="282">
        <f t="shared" si="50"/>
        <v>0</v>
      </c>
      <c r="AE79" s="282">
        <f t="shared" si="50"/>
        <v>0</v>
      </c>
      <c r="AF79" s="282">
        <f t="shared" si="50"/>
        <v>0</v>
      </c>
      <c r="AG79" s="282">
        <f t="shared" si="50"/>
        <v>0</v>
      </c>
      <c r="AH79" s="282">
        <f t="shared" si="50"/>
        <v>0</v>
      </c>
      <c r="AJ79" s="366"/>
    </row>
    <row r="80" spans="1:36" s="252" customFormat="1" x14ac:dyDescent="0.2">
      <c r="A80" s="255"/>
      <c r="B80" s="254"/>
      <c r="C80" s="254"/>
      <c r="D80" s="262"/>
      <c r="E80" s="282">
        <f t="shared" ref="E80:AH80" si="51">E75*$D$75*365</f>
        <v>0</v>
      </c>
      <c r="F80" s="282">
        <f t="shared" si="51"/>
        <v>0</v>
      </c>
      <c r="G80" s="282">
        <f t="shared" si="51"/>
        <v>0</v>
      </c>
      <c r="H80" s="282">
        <f t="shared" si="51"/>
        <v>0</v>
      </c>
      <c r="I80" s="282">
        <f t="shared" si="51"/>
        <v>0</v>
      </c>
      <c r="J80" s="282">
        <f t="shared" si="51"/>
        <v>0</v>
      </c>
      <c r="K80" s="282">
        <f t="shared" si="51"/>
        <v>0</v>
      </c>
      <c r="L80" s="282">
        <f t="shared" si="51"/>
        <v>0</v>
      </c>
      <c r="M80" s="282">
        <f t="shared" si="51"/>
        <v>0</v>
      </c>
      <c r="N80" s="282">
        <f t="shared" si="51"/>
        <v>0</v>
      </c>
      <c r="O80" s="282">
        <f t="shared" si="51"/>
        <v>0</v>
      </c>
      <c r="P80" s="282">
        <f t="shared" si="51"/>
        <v>0</v>
      </c>
      <c r="Q80" s="282">
        <f t="shared" si="51"/>
        <v>0</v>
      </c>
      <c r="R80" s="282">
        <f t="shared" si="51"/>
        <v>0</v>
      </c>
      <c r="S80" s="282">
        <f t="shared" si="51"/>
        <v>0</v>
      </c>
      <c r="T80" s="282">
        <f t="shared" si="51"/>
        <v>0</v>
      </c>
      <c r="U80" s="282">
        <f t="shared" si="51"/>
        <v>0</v>
      </c>
      <c r="V80" s="282">
        <f t="shared" si="51"/>
        <v>0</v>
      </c>
      <c r="W80" s="282">
        <f t="shared" si="51"/>
        <v>0</v>
      </c>
      <c r="X80" s="282">
        <f t="shared" si="51"/>
        <v>0</v>
      </c>
      <c r="Y80" s="282">
        <f t="shared" si="51"/>
        <v>0</v>
      </c>
      <c r="Z80" s="282">
        <f t="shared" si="51"/>
        <v>0</v>
      </c>
      <c r="AA80" s="282">
        <f t="shared" si="51"/>
        <v>0</v>
      </c>
      <c r="AB80" s="282">
        <f t="shared" si="51"/>
        <v>0</v>
      </c>
      <c r="AC80" s="282">
        <f t="shared" si="51"/>
        <v>0</v>
      </c>
      <c r="AD80" s="282">
        <f t="shared" si="51"/>
        <v>0</v>
      </c>
      <c r="AE80" s="282">
        <f t="shared" si="51"/>
        <v>0</v>
      </c>
      <c r="AF80" s="282">
        <f t="shared" si="51"/>
        <v>0</v>
      </c>
      <c r="AG80" s="282">
        <f t="shared" si="51"/>
        <v>0</v>
      </c>
      <c r="AH80" s="282">
        <f t="shared" si="51"/>
        <v>0</v>
      </c>
      <c r="AJ80" s="366"/>
    </row>
    <row r="81" spans="1:37" s="252" customFormat="1" x14ac:dyDescent="0.2">
      <c r="A81" s="255"/>
      <c r="B81" s="254"/>
      <c r="C81" s="254"/>
      <c r="D81" s="262"/>
      <c r="E81" s="282">
        <f t="shared" ref="E81:AH81" si="52">E76*$D$76*365</f>
        <v>0</v>
      </c>
      <c r="F81" s="282">
        <f t="shared" si="52"/>
        <v>0</v>
      </c>
      <c r="G81" s="282">
        <f t="shared" si="52"/>
        <v>0</v>
      </c>
      <c r="H81" s="282">
        <f t="shared" si="52"/>
        <v>0</v>
      </c>
      <c r="I81" s="282">
        <f t="shared" si="52"/>
        <v>0</v>
      </c>
      <c r="J81" s="282">
        <f t="shared" si="52"/>
        <v>0</v>
      </c>
      <c r="K81" s="282">
        <f t="shared" si="52"/>
        <v>0</v>
      </c>
      <c r="L81" s="282">
        <f t="shared" si="52"/>
        <v>0</v>
      </c>
      <c r="M81" s="282">
        <f t="shared" si="52"/>
        <v>0</v>
      </c>
      <c r="N81" s="282">
        <f t="shared" si="52"/>
        <v>0</v>
      </c>
      <c r="O81" s="282">
        <f t="shared" si="52"/>
        <v>0</v>
      </c>
      <c r="P81" s="282">
        <f t="shared" si="52"/>
        <v>0</v>
      </c>
      <c r="Q81" s="282">
        <f t="shared" si="52"/>
        <v>0</v>
      </c>
      <c r="R81" s="282">
        <f t="shared" si="52"/>
        <v>0</v>
      </c>
      <c r="S81" s="282">
        <f t="shared" si="52"/>
        <v>0</v>
      </c>
      <c r="T81" s="282">
        <f t="shared" si="52"/>
        <v>0</v>
      </c>
      <c r="U81" s="282">
        <f t="shared" si="52"/>
        <v>0</v>
      </c>
      <c r="V81" s="282">
        <f t="shared" si="52"/>
        <v>0</v>
      </c>
      <c r="W81" s="282">
        <f t="shared" si="52"/>
        <v>0</v>
      </c>
      <c r="X81" s="282">
        <f t="shared" si="52"/>
        <v>0</v>
      </c>
      <c r="Y81" s="282">
        <f t="shared" si="52"/>
        <v>0</v>
      </c>
      <c r="Z81" s="282">
        <f t="shared" si="52"/>
        <v>0</v>
      </c>
      <c r="AA81" s="282">
        <f t="shared" si="52"/>
        <v>0</v>
      </c>
      <c r="AB81" s="282">
        <f t="shared" si="52"/>
        <v>0</v>
      </c>
      <c r="AC81" s="282">
        <f t="shared" si="52"/>
        <v>0</v>
      </c>
      <c r="AD81" s="282">
        <f t="shared" si="52"/>
        <v>0</v>
      </c>
      <c r="AE81" s="282">
        <f t="shared" si="52"/>
        <v>0</v>
      </c>
      <c r="AF81" s="282">
        <f t="shared" si="52"/>
        <v>0</v>
      </c>
      <c r="AG81" s="282">
        <f t="shared" si="52"/>
        <v>0</v>
      </c>
      <c r="AH81" s="282">
        <f t="shared" si="52"/>
        <v>0</v>
      </c>
      <c r="AJ81" s="366"/>
    </row>
    <row r="82" spans="1:37" s="252" customFormat="1" x14ac:dyDescent="0.2">
      <c r="A82" s="255"/>
      <c r="B82" s="254"/>
      <c r="C82" s="254"/>
      <c r="D82" s="262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J82" s="366"/>
    </row>
    <row r="83" spans="1:37" s="252" customFormat="1" x14ac:dyDescent="0.2">
      <c r="A83" s="255"/>
      <c r="B83" s="254"/>
      <c r="C83" s="254"/>
      <c r="D83" s="262"/>
      <c r="E83" s="282">
        <f t="shared" ref="E83:AH83" si="53">SUM(E78:E82)</f>
        <v>0</v>
      </c>
      <c r="F83" s="282">
        <f t="shared" si="53"/>
        <v>0</v>
      </c>
      <c r="G83" s="282">
        <f t="shared" si="53"/>
        <v>0</v>
      </c>
      <c r="H83" s="282">
        <f t="shared" si="53"/>
        <v>0</v>
      </c>
      <c r="I83" s="282">
        <f t="shared" si="53"/>
        <v>0</v>
      </c>
      <c r="J83" s="282">
        <f t="shared" si="53"/>
        <v>0</v>
      </c>
      <c r="K83" s="282">
        <f t="shared" si="53"/>
        <v>0</v>
      </c>
      <c r="L83" s="282">
        <f t="shared" si="53"/>
        <v>0</v>
      </c>
      <c r="M83" s="282">
        <f t="shared" si="53"/>
        <v>0</v>
      </c>
      <c r="N83" s="282">
        <f t="shared" si="53"/>
        <v>0</v>
      </c>
      <c r="O83" s="282">
        <f t="shared" si="53"/>
        <v>0</v>
      </c>
      <c r="P83" s="282">
        <f t="shared" si="53"/>
        <v>0</v>
      </c>
      <c r="Q83" s="282">
        <f t="shared" si="53"/>
        <v>0</v>
      </c>
      <c r="R83" s="282">
        <f t="shared" si="53"/>
        <v>0</v>
      </c>
      <c r="S83" s="282">
        <f t="shared" si="53"/>
        <v>0</v>
      </c>
      <c r="T83" s="282">
        <f t="shared" si="53"/>
        <v>0</v>
      </c>
      <c r="U83" s="282">
        <f t="shared" si="53"/>
        <v>0</v>
      </c>
      <c r="V83" s="282">
        <f t="shared" si="53"/>
        <v>0</v>
      </c>
      <c r="W83" s="282">
        <f t="shared" si="53"/>
        <v>0</v>
      </c>
      <c r="X83" s="282">
        <f t="shared" si="53"/>
        <v>0</v>
      </c>
      <c r="Y83" s="282">
        <f t="shared" si="53"/>
        <v>0</v>
      </c>
      <c r="Z83" s="282">
        <f t="shared" si="53"/>
        <v>0</v>
      </c>
      <c r="AA83" s="282">
        <f t="shared" si="53"/>
        <v>0</v>
      </c>
      <c r="AB83" s="282">
        <f t="shared" si="53"/>
        <v>0</v>
      </c>
      <c r="AC83" s="282">
        <f t="shared" si="53"/>
        <v>0</v>
      </c>
      <c r="AD83" s="282">
        <f t="shared" si="53"/>
        <v>0</v>
      </c>
      <c r="AE83" s="282">
        <f t="shared" si="53"/>
        <v>0</v>
      </c>
      <c r="AF83" s="282">
        <f t="shared" si="53"/>
        <v>0</v>
      </c>
      <c r="AG83" s="282">
        <f t="shared" si="53"/>
        <v>0</v>
      </c>
      <c r="AH83" s="282">
        <f t="shared" si="53"/>
        <v>0</v>
      </c>
      <c r="AJ83" s="366"/>
    </row>
    <row r="84" spans="1:37" s="252" customFormat="1" x14ac:dyDescent="0.2">
      <c r="A84" s="255"/>
      <c r="B84" s="254"/>
      <c r="C84" s="254"/>
      <c r="D84" s="262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2"/>
      <c r="AH84" s="282"/>
    </row>
    <row r="87" spans="1:37" x14ac:dyDescent="0.2">
      <c r="A87" s="379" t="s">
        <v>563</v>
      </c>
    </row>
    <row r="88" spans="1:37" s="336" customFormat="1" ht="11.25" customHeight="1" x14ac:dyDescent="0.2">
      <c r="A88" s="337" t="s">
        <v>492</v>
      </c>
      <c r="B88" s="338"/>
      <c r="C88" s="338"/>
      <c r="D88" s="350"/>
      <c r="H88" s="335"/>
      <c r="W88" s="335"/>
    </row>
    <row r="89" spans="1:37" s="340" customFormat="1" x14ac:dyDescent="0.2">
      <c r="A89" s="338">
        <v>1</v>
      </c>
      <c r="B89" s="340" t="s">
        <v>534</v>
      </c>
      <c r="C89" s="340" t="s">
        <v>535</v>
      </c>
      <c r="D89" s="351"/>
      <c r="H89" s="342">
        <f>E114*$B$121</f>
        <v>0</v>
      </c>
      <c r="I89" s="343">
        <f>H89+($W$89-$H$89)/15</f>
        <v>0</v>
      </c>
      <c r="J89" s="343">
        <f t="shared" ref="J89:V89" si="54">I89+($W$89-$H$89)/15</f>
        <v>0</v>
      </c>
      <c r="K89" s="343">
        <f t="shared" si="54"/>
        <v>0</v>
      </c>
      <c r="L89" s="343">
        <f t="shared" si="54"/>
        <v>0</v>
      </c>
      <c r="M89" s="343">
        <f t="shared" si="54"/>
        <v>0</v>
      </c>
      <c r="N89" s="343">
        <f t="shared" si="54"/>
        <v>0</v>
      </c>
      <c r="O89" s="343">
        <f t="shared" si="54"/>
        <v>0</v>
      </c>
      <c r="P89" s="343">
        <f t="shared" si="54"/>
        <v>0</v>
      </c>
      <c r="Q89" s="343">
        <f t="shared" si="54"/>
        <v>0</v>
      </c>
      <c r="R89" s="343">
        <f t="shared" si="54"/>
        <v>0</v>
      </c>
      <c r="S89" s="343">
        <f t="shared" si="54"/>
        <v>0</v>
      </c>
      <c r="T89" s="343">
        <f t="shared" si="54"/>
        <v>0</v>
      </c>
      <c r="U89" s="343">
        <f t="shared" si="54"/>
        <v>0</v>
      </c>
      <c r="V89" s="343">
        <f t="shared" si="54"/>
        <v>0</v>
      </c>
      <c r="W89" s="342">
        <f>H89*$F$121</f>
        <v>0</v>
      </c>
      <c r="X89" s="343">
        <f>W89</f>
        <v>0</v>
      </c>
      <c r="Y89" s="343">
        <f t="shared" ref="Y89:AH89" si="55">X89</f>
        <v>0</v>
      </c>
      <c r="Z89" s="343">
        <f t="shared" si="55"/>
        <v>0</v>
      </c>
      <c r="AA89" s="343">
        <f t="shared" si="55"/>
        <v>0</v>
      </c>
      <c r="AB89" s="343">
        <f t="shared" si="55"/>
        <v>0</v>
      </c>
      <c r="AC89" s="343">
        <f t="shared" si="55"/>
        <v>0</v>
      </c>
      <c r="AD89" s="343">
        <f t="shared" si="55"/>
        <v>0</v>
      </c>
      <c r="AE89" s="343">
        <f t="shared" si="55"/>
        <v>0</v>
      </c>
      <c r="AF89" s="343">
        <f t="shared" si="55"/>
        <v>0</v>
      </c>
      <c r="AG89" s="343">
        <f t="shared" si="55"/>
        <v>0</v>
      </c>
      <c r="AH89" s="343">
        <f t="shared" si="55"/>
        <v>0</v>
      </c>
      <c r="AI89" s="343"/>
      <c r="AJ89" s="343"/>
      <c r="AK89" s="343"/>
    </row>
    <row r="90" spans="1:37" s="340" customFormat="1" x14ac:dyDescent="0.2">
      <c r="A90" s="338">
        <v>2</v>
      </c>
      <c r="B90" s="340" t="s">
        <v>534</v>
      </c>
      <c r="C90" s="340" t="s">
        <v>538</v>
      </c>
      <c r="D90" s="351"/>
      <c r="H90" s="342">
        <f t="shared" ref="H90:H92" si="56">E115*$B$121</f>
        <v>0</v>
      </c>
      <c r="I90" s="343">
        <f>H90+($W$90-$H$90)/15</f>
        <v>0</v>
      </c>
      <c r="J90" s="343">
        <f t="shared" ref="J90:V90" si="57">I90+($W$90-$H$90)/15</f>
        <v>0</v>
      </c>
      <c r="K90" s="343">
        <f t="shared" si="57"/>
        <v>0</v>
      </c>
      <c r="L90" s="343">
        <f t="shared" si="57"/>
        <v>0</v>
      </c>
      <c r="M90" s="343">
        <f t="shared" si="57"/>
        <v>0</v>
      </c>
      <c r="N90" s="343">
        <f t="shared" si="57"/>
        <v>0</v>
      </c>
      <c r="O90" s="343">
        <f t="shared" si="57"/>
        <v>0</v>
      </c>
      <c r="P90" s="343">
        <f t="shared" si="57"/>
        <v>0</v>
      </c>
      <c r="Q90" s="343">
        <f t="shared" si="57"/>
        <v>0</v>
      </c>
      <c r="R90" s="343">
        <f t="shared" si="57"/>
        <v>0</v>
      </c>
      <c r="S90" s="343">
        <f t="shared" si="57"/>
        <v>0</v>
      </c>
      <c r="T90" s="343">
        <f t="shared" si="57"/>
        <v>0</v>
      </c>
      <c r="U90" s="343">
        <f t="shared" si="57"/>
        <v>0</v>
      </c>
      <c r="V90" s="343">
        <f t="shared" si="57"/>
        <v>0</v>
      </c>
      <c r="W90" s="342">
        <f t="shared" ref="W90:W97" si="58">H90*$F$121</f>
        <v>0</v>
      </c>
      <c r="X90" s="343">
        <f t="shared" ref="X90:AH112" si="59">W90</f>
        <v>0</v>
      </c>
      <c r="Y90" s="343">
        <f t="shared" si="59"/>
        <v>0</v>
      </c>
      <c r="Z90" s="343">
        <f t="shared" si="59"/>
        <v>0</v>
      </c>
      <c r="AA90" s="343">
        <f t="shared" si="59"/>
        <v>0</v>
      </c>
      <c r="AB90" s="343">
        <f t="shared" si="59"/>
        <v>0</v>
      </c>
      <c r="AC90" s="343">
        <f t="shared" si="59"/>
        <v>0</v>
      </c>
      <c r="AD90" s="343">
        <f t="shared" si="59"/>
        <v>0</v>
      </c>
      <c r="AE90" s="343">
        <f t="shared" si="59"/>
        <v>0</v>
      </c>
      <c r="AF90" s="343">
        <f t="shared" si="59"/>
        <v>0</v>
      </c>
      <c r="AG90" s="343">
        <f t="shared" si="59"/>
        <v>0</v>
      </c>
      <c r="AH90" s="343">
        <f t="shared" si="59"/>
        <v>0</v>
      </c>
      <c r="AI90" s="343"/>
      <c r="AJ90" s="343"/>
      <c r="AK90" s="343"/>
    </row>
    <row r="91" spans="1:37" s="340" customFormat="1" x14ac:dyDescent="0.2">
      <c r="A91" s="338">
        <v>3</v>
      </c>
      <c r="B91" s="254" t="s">
        <v>562</v>
      </c>
      <c r="C91" s="340" t="s">
        <v>537</v>
      </c>
      <c r="D91" s="351"/>
      <c r="H91" s="342">
        <f t="shared" si="56"/>
        <v>0</v>
      </c>
      <c r="I91" s="343">
        <f>H91+($W$91-$H$91)/15</f>
        <v>0</v>
      </c>
      <c r="J91" s="343">
        <f t="shared" ref="J91:V91" si="60">I91+($W$91-$H$91)/15</f>
        <v>0</v>
      </c>
      <c r="K91" s="343">
        <f t="shared" si="60"/>
        <v>0</v>
      </c>
      <c r="L91" s="343">
        <f t="shared" si="60"/>
        <v>0</v>
      </c>
      <c r="M91" s="343">
        <f t="shared" si="60"/>
        <v>0</v>
      </c>
      <c r="N91" s="343">
        <f t="shared" si="60"/>
        <v>0</v>
      </c>
      <c r="O91" s="343">
        <f t="shared" si="60"/>
        <v>0</v>
      </c>
      <c r="P91" s="343">
        <f t="shared" si="60"/>
        <v>0</v>
      </c>
      <c r="Q91" s="343">
        <f t="shared" si="60"/>
        <v>0</v>
      </c>
      <c r="R91" s="343">
        <f t="shared" si="60"/>
        <v>0</v>
      </c>
      <c r="S91" s="343">
        <f t="shared" si="60"/>
        <v>0</v>
      </c>
      <c r="T91" s="343">
        <f t="shared" si="60"/>
        <v>0</v>
      </c>
      <c r="U91" s="343">
        <f t="shared" si="60"/>
        <v>0</v>
      </c>
      <c r="V91" s="343">
        <f t="shared" si="60"/>
        <v>0</v>
      </c>
      <c r="W91" s="342">
        <f t="shared" si="58"/>
        <v>0</v>
      </c>
      <c r="X91" s="343">
        <f t="shared" si="59"/>
        <v>0</v>
      </c>
      <c r="Y91" s="343">
        <f t="shared" si="59"/>
        <v>0</v>
      </c>
      <c r="Z91" s="343">
        <f t="shared" si="59"/>
        <v>0</v>
      </c>
      <c r="AA91" s="343">
        <f t="shared" si="59"/>
        <v>0</v>
      </c>
      <c r="AB91" s="343">
        <f t="shared" si="59"/>
        <v>0</v>
      </c>
      <c r="AC91" s="343">
        <f t="shared" si="59"/>
        <v>0</v>
      </c>
      <c r="AD91" s="343">
        <f t="shared" si="59"/>
        <v>0</v>
      </c>
      <c r="AE91" s="343">
        <f t="shared" si="59"/>
        <v>0</v>
      </c>
      <c r="AF91" s="343">
        <f t="shared" si="59"/>
        <v>0</v>
      </c>
      <c r="AG91" s="343">
        <f t="shared" si="59"/>
        <v>0</v>
      </c>
      <c r="AH91" s="343">
        <f t="shared" si="59"/>
        <v>0</v>
      </c>
      <c r="AI91" s="343"/>
      <c r="AJ91" s="343"/>
      <c r="AK91" s="343"/>
    </row>
    <row r="92" spans="1:37" s="340" customFormat="1" x14ac:dyDescent="0.2">
      <c r="A92" s="352" t="s">
        <v>539</v>
      </c>
      <c r="B92" s="269" t="s">
        <v>562</v>
      </c>
      <c r="C92" s="353" t="s">
        <v>536</v>
      </c>
      <c r="D92" s="354"/>
      <c r="H92" s="342">
        <f t="shared" si="56"/>
        <v>0</v>
      </c>
      <c r="I92" s="343">
        <f>H92+($W$92-$H$92)/15</f>
        <v>0</v>
      </c>
      <c r="J92" s="343">
        <f t="shared" ref="J92:V92" si="61">I92+($W$92-$H$92)/15</f>
        <v>0</v>
      </c>
      <c r="K92" s="343">
        <f t="shared" si="61"/>
        <v>0</v>
      </c>
      <c r="L92" s="343">
        <f t="shared" si="61"/>
        <v>0</v>
      </c>
      <c r="M92" s="343">
        <f t="shared" si="61"/>
        <v>0</v>
      </c>
      <c r="N92" s="343">
        <f t="shared" si="61"/>
        <v>0</v>
      </c>
      <c r="O92" s="343">
        <f t="shared" si="61"/>
        <v>0</v>
      </c>
      <c r="P92" s="343">
        <f t="shared" si="61"/>
        <v>0</v>
      </c>
      <c r="Q92" s="343">
        <f t="shared" si="61"/>
        <v>0</v>
      </c>
      <c r="R92" s="343">
        <f t="shared" si="61"/>
        <v>0</v>
      </c>
      <c r="S92" s="343">
        <f t="shared" si="61"/>
        <v>0</v>
      </c>
      <c r="T92" s="343">
        <f t="shared" si="61"/>
        <v>0</v>
      </c>
      <c r="U92" s="343">
        <f t="shared" si="61"/>
        <v>0</v>
      </c>
      <c r="V92" s="343">
        <f t="shared" si="61"/>
        <v>0</v>
      </c>
      <c r="W92" s="342">
        <f t="shared" si="58"/>
        <v>0</v>
      </c>
      <c r="X92" s="343">
        <f t="shared" si="59"/>
        <v>0</v>
      </c>
      <c r="Y92" s="343">
        <f t="shared" si="59"/>
        <v>0</v>
      </c>
      <c r="Z92" s="343">
        <f t="shared" si="59"/>
        <v>0</v>
      </c>
      <c r="AA92" s="343">
        <f t="shared" si="59"/>
        <v>0</v>
      </c>
      <c r="AB92" s="343">
        <f t="shared" si="59"/>
        <v>0</v>
      </c>
      <c r="AC92" s="343">
        <f t="shared" si="59"/>
        <v>0</v>
      </c>
      <c r="AD92" s="343">
        <f t="shared" si="59"/>
        <v>0</v>
      </c>
      <c r="AE92" s="343">
        <f t="shared" si="59"/>
        <v>0</v>
      </c>
      <c r="AF92" s="343">
        <f t="shared" si="59"/>
        <v>0</v>
      </c>
      <c r="AG92" s="343">
        <f t="shared" si="59"/>
        <v>0</v>
      </c>
      <c r="AH92" s="343">
        <f t="shared" si="59"/>
        <v>0</v>
      </c>
      <c r="AI92" s="343"/>
      <c r="AJ92" s="343"/>
      <c r="AK92" s="343"/>
    </row>
    <row r="93" spans="1:37" s="336" customFormat="1" ht="11.25" customHeight="1" x14ac:dyDescent="0.2">
      <c r="A93" s="337" t="s">
        <v>494</v>
      </c>
      <c r="B93" s="338"/>
      <c r="C93" s="338"/>
      <c r="D93" s="350"/>
      <c r="H93" s="335"/>
      <c r="I93" s="343"/>
      <c r="W93" s="342"/>
      <c r="X93" s="343"/>
      <c r="Y93" s="343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</row>
    <row r="94" spans="1:37" s="340" customFormat="1" x14ac:dyDescent="0.2">
      <c r="A94" s="338">
        <v>1</v>
      </c>
      <c r="B94" s="340" t="s">
        <v>534</v>
      </c>
      <c r="C94" s="340" t="s">
        <v>535</v>
      </c>
      <c r="D94" s="351"/>
      <c r="H94" s="342">
        <f>E114*$B$122</f>
        <v>0</v>
      </c>
      <c r="I94" s="343">
        <f>H94+($W$94-$H$94)/15</f>
        <v>0</v>
      </c>
      <c r="J94" s="343">
        <f t="shared" ref="J94:V94" si="62">I94+($W$94-$H$94)/15</f>
        <v>0</v>
      </c>
      <c r="K94" s="343">
        <f t="shared" si="62"/>
        <v>0</v>
      </c>
      <c r="L94" s="343">
        <f t="shared" si="62"/>
        <v>0</v>
      </c>
      <c r="M94" s="343">
        <f t="shared" si="62"/>
        <v>0</v>
      </c>
      <c r="N94" s="343">
        <f t="shared" si="62"/>
        <v>0</v>
      </c>
      <c r="O94" s="343">
        <f t="shared" si="62"/>
        <v>0</v>
      </c>
      <c r="P94" s="343">
        <f t="shared" si="62"/>
        <v>0</v>
      </c>
      <c r="Q94" s="343">
        <f t="shared" si="62"/>
        <v>0</v>
      </c>
      <c r="R94" s="343">
        <f t="shared" si="62"/>
        <v>0</v>
      </c>
      <c r="S94" s="343">
        <f t="shared" si="62"/>
        <v>0</v>
      </c>
      <c r="T94" s="343">
        <f t="shared" si="62"/>
        <v>0</v>
      </c>
      <c r="U94" s="343">
        <f t="shared" si="62"/>
        <v>0</v>
      </c>
      <c r="V94" s="343">
        <f t="shared" si="62"/>
        <v>0</v>
      </c>
      <c r="W94" s="342">
        <f t="shared" si="58"/>
        <v>0</v>
      </c>
      <c r="X94" s="343">
        <f t="shared" si="59"/>
        <v>0</v>
      </c>
      <c r="Y94" s="343">
        <f t="shared" si="59"/>
        <v>0</v>
      </c>
      <c r="Z94" s="343">
        <f t="shared" si="59"/>
        <v>0</v>
      </c>
      <c r="AA94" s="343">
        <f t="shared" si="59"/>
        <v>0</v>
      </c>
      <c r="AB94" s="343">
        <f t="shared" si="59"/>
        <v>0</v>
      </c>
      <c r="AC94" s="343">
        <f t="shared" si="59"/>
        <v>0</v>
      </c>
      <c r="AD94" s="343">
        <f t="shared" si="59"/>
        <v>0</v>
      </c>
      <c r="AE94" s="343">
        <f t="shared" si="59"/>
        <v>0</v>
      </c>
      <c r="AF94" s="343">
        <f t="shared" si="59"/>
        <v>0</v>
      </c>
      <c r="AG94" s="343">
        <f t="shared" si="59"/>
        <v>0</v>
      </c>
      <c r="AH94" s="343">
        <f t="shared" si="59"/>
        <v>0</v>
      </c>
      <c r="AI94" s="343"/>
      <c r="AJ94" s="343"/>
      <c r="AK94" s="343"/>
    </row>
    <row r="95" spans="1:37" s="340" customFormat="1" x14ac:dyDescent="0.2">
      <c r="A95" s="338">
        <v>2</v>
      </c>
      <c r="B95" s="340" t="s">
        <v>534</v>
      </c>
      <c r="C95" s="340" t="s">
        <v>538</v>
      </c>
      <c r="D95" s="351"/>
      <c r="H95" s="342">
        <f t="shared" ref="H95:H97" si="63">E115*$B$122</f>
        <v>0</v>
      </c>
      <c r="I95" s="343">
        <f>H95+($W$95-$H$95)/15</f>
        <v>0</v>
      </c>
      <c r="J95" s="343">
        <f t="shared" ref="J95:V95" si="64">I95+($W$95-$H$95)/15</f>
        <v>0</v>
      </c>
      <c r="K95" s="343">
        <f t="shared" si="64"/>
        <v>0</v>
      </c>
      <c r="L95" s="343">
        <f t="shared" si="64"/>
        <v>0</v>
      </c>
      <c r="M95" s="343">
        <f t="shared" si="64"/>
        <v>0</v>
      </c>
      <c r="N95" s="343">
        <f t="shared" si="64"/>
        <v>0</v>
      </c>
      <c r="O95" s="343">
        <f t="shared" si="64"/>
        <v>0</v>
      </c>
      <c r="P95" s="343">
        <f t="shared" si="64"/>
        <v>0</v>
      </c>
      <c r="Q95" s="343">
        <f t="shared" si="64"/>
        <v>0</v>
      </c>
      <c r="R95" s="343">
        <f t="shared" si="64"/>
        <v>0</v>
      </c>
      <c r="S95" s="343">
        <f t="shared" si="64"/>
        <v>0</v>
      </c>
      <c r="T95" s="343">
        <f t="shared" si="64"/>
        <v>0</v>
      </c>
      <c r="U95" s="343">
        <f t="shared" si="64"/>
        <v>0</v>
      </c>
      <c r="V95" s="343">
        <f t="shared" si="64"/>
        <v>0</v>
      </c>
      <c r="W95" s="342">
        <f t="shared" si="58"/>
        <v>0</v>
      </c>
      <c r="X95" s="343">
        <f t="shared" si="59"/>
        <v>0</v>
      </c>
      <c r="Y95" s="343">
        <f t="shared" si="59"/>
        <v>0</v>
      </c>
      <c r="Z95" s="343">
        <f t="shared" si="59"/>
        <v>0</v>
      </c>
      <c r="AA95" s="343">
        <f t="shared" si="59"/>
        <v>0</v>
      </c>
      <c r="AB95" s="343">
        <f t="shared" si="59"/>
        <v>0</v>
      </c>
      <c r="AC95" s="343">
        <f t="shared" si="59"/>
        <v>0</v>
      </c>
      <c r="AD95" s="343">
        <f t="shared" si="59"/>
        <v>0</v>
      </c>
      <c r="AE95" s="343">
        <f t="shared" si="59"/>
        <v>0</v>
      </c>
      <c r="AF95" s="343">
        <f t="shared" si="59"/>
        <v>0</v>
      </c>
      <c r="AG95" s="343">
        <f t="shared" si="59"/>
        <v>0</v>
      </c>
      <c r="AH95" s="343">
        <f t="shared" si="59"/>
        <v>0</v>
      </c>
      <c r="AI95" s="343"/>
      <c r="AJ95" s="343"/>
      <c r="AK95" s="343"/>
    </row>
    <row r="96" spans="1:37" s="340" customFormat="1" x14ac:dyDescent="0.2">
      <c r="A96" s="338">
        <v>3</v>
      </c>
      <c r="B96" s="254" t="s">
        <v>562</v>
      </c>
      <c r="C96" s="340" t="s">
        <v>537</v>
      </c>
      <c r="D96" s="351"/>
      <c r="H96" s="342">
        <f t="shared" si="63"/>
        <v>0</v>
      </c>
      <c r="I96" s="343">
        <f>H96+($W$96-$H$96)/15</f>
        <v>0</v>
      </c>
      <c r="J96" s="343">
        <f t="shared" ref="J96:V96" si="65">I96+($W$96-$H$96)/15</f>
        <v>0</v>
      </c>
      <c r="K96" s="343">
        <f t="shared" si="65"/>
        <v>0</v>
      </c>
      <c r="L96" s="343">
        <f t="shared" si="65"/>
        <v>0</v>
      </c>
      <c r="M96" s="343">
        <f t="shared" si="65"/>
        <v>0</v>
      </c>
      <c r="N96" s="343">
        <f t="shared" si="65"/>
        <v>0</v>
      </c>
      <c r="O96" s="343">
        <f t="shared" si="65"/>
        <v>0</v>
      </c>
      <c r="P96" s="343">
        <f t="shared" si="65"/>
        <v>0</v>
      </c>
      <c r="Q96" s="343">
        <f t="shared" si="65"/>
        <v>0</v>
      </c>
      <c r="R96" s="343">
        <f t="shared" si="65"/>
        <v>0</v>
      </c>
      <c r="S96" s="343">
        <f t="shared" si="65"/>
        <v>0</v>
      </c>
      <c r="T96" s="343">
        <f t="shared" si="65"/>
        <v>0</v>
      </c>
      <c r="U96" s="343">
        <f t="shared" si="65"/>
        <v>0</v>
      </c>
      <c r="V96" s="343">
        <f t="shared" si="65"/>
        <v>0</v>
      </c>
      <c r="W96" s="342">
        <f t="shared" si="58"/>
        <v>0</v>
      </c>
      <c r="X96" s="343">
        <f t="shared" si="59"/>
        <v>0</v>
      </c>
      <c r="Y96" s="343">
        <f t="shared" si="59"/>
        <v>0</v>
      </c>
      <c r="Z96" s="343">
        <f t="shared" si="59"/>
        <v>0</v>
      </c>
      <c r="AA96" s="343">
        <f t="shared" si="59"/>
        <v>0</v>
      </c>
      <c r="AB96" s="343">
        <f t="shared" si="59"/>
        <v>0</v>
      </c>
      <c r="AC96" s="343">
        <f t="shared" si="59"/>
        <v>0</v>
      </c>
      <c r="AD96" s="343">
        <f t="shared" si="59"/>
        <v>0</v>
      </c>
      <c r="AE96" s="343">
        <f t="shared" si="59"/>
        <v>0</v>
      </c>
      <c r="AF96" s="343">
        <f t="shared" si="59"/>
        <v>0</v>
      </c>
      <c r="AG96" s="343">
        <f t="shared" si="59"/>
        <v>0</v>
      </c>
      <c r="AH96" s="343">
        <f t="shared" si="59"/>
        <v>0</v>
      </c>
      <c r="AI96" s="343"/>
      <c r="AJ96" s="343"/>
      <c r="AK96" s="343"/>
    </row>
    <row r="97" spans="1:37" s="340" customFormat="1" x14ac:dyDescent="0.2">
      <c r="A97" s="352" t="s">
        <v>539</v>
      </c>
      <c r="B97" s="269" t="s">
        <v>562</v>
      </c>
      <c r="C97" s="353" t="s">
        <v>536</v>
      </c>
      <c r="D97" s="354"/>
      <c r="H97" s="342">
        <f t="shared" si="63"/>
        <v>0</v>
      </c>
      <c r="I97" s="343">
        <f>H97+($W$97-$H$97)/15</f>
        <v>0</v>
      </c>
      <c r="J97" s="343">
        <f t="shared" ref="J97:V97" si="66">I97+($W$97-$H$97)/15</f>
        <v>0</v>
      </c>
      <c r="K97" s="343">
        <f t="shared" si="66"/>
        <v>0</v>
      </c>
      <c r="L97" s="343">
        <f t="shared" si="66"/>
        <v>0</v>
      </c>
      <c r="M97" s="343">
        <f t="shared" si="66"/>
        <v>0</v>
      </c>
      <c r="N97" s="343">
        <f t="shared" si="66"/>
        <v>0</v>
      </c>
      <c r="O97" s="343">
        <f t="shared" si="66"/>
        <v>0</v>
      </c>
      <c r="P97" s="343">
        <f t="shared" si="66"/>
        <v>0</v>
      </c>
      <c r="Q97" s="343">
        <f t="shared" si="66"/>
        <v>0</v>
      </c>
      <c r="R97" s="343">
        <f t="shared" si="66"/>
        <v>0</v>
      </c>
      <c r="S97" s="343">
        <f t="shared" si="66"/>
        <v>0</v>
      </c>
      <c r="T97" s="343">
        <f t="shared" si="66"/>
        <v>0</v>
      </c>
      <c r="U97" s="343">
        <f t="shared" si="66"/>
        <v>0</v>
      </c>
      <c r="V97" s="343">
        <f t="shared" si="66"/>
        <v>0</v>
      </c>
      <c r="W97" s="342">
        <f t="shared" si="58"/>
        <v>0</v>
      </c>
      <c r="X97" s="343">
        <f t="shared" si="59"/>
        <v>0</v>
      </c>
      <c r="Y97" s="343">
        <f t="shared" si="59"/>
        <v>0</v>
      </c>
      <c r="Z97" s="343">
        <f t="shared" si="59"/>
        <v>0</v>
      </c>
      <c r="AA97" s="343">
        <f t="shared" si="59"/>
        <v>0</v>
      </c>
      <c r="AB97" s="343">
        <f t="shared" si="59"/>
        <v>0</v>
      </c>
      <c r="AC97" s="343">
        <f t="shared" si="59"/>
        <v>0</v>
      </c>
      <c r="AD97" s="343">
        <f t="shared" si="59"/>
        <v>0</v>
      </c>
      <c r="AE97" s="343">
        <f t="shared" si="59"/>
        <v>0</v>
      </c>
      <c r="AF97" s="343">
        <f t="shared" si="59"/>
        <v>0</v>
      </c>
      <c r="AG97" s="343">
        <f t="shared" si="59"/>
        <v>0</v>
      </c>
      <c r="AH97" s="343">
        <f t="shared" si="59"/>
        <v>0</v>
      </c>
      <c r="AI97" s="343"/>
      <c r="AJ97" s="343"/>
      <c r="AK97" s="343"/>
    </row>
    <row r="98" spans="1:37" s="336" customFormat="1" ht="11.25" customHeight="1" x14ac:dyDescent="0.2">
      <c r="A98" s="337" t="s">
        <v>495</v>
      </c>
      <c r="B98" s="338"/>
      <c r="C98" s="338"/>
      <c r="D98" s="350"/>
      <c r="H98" s="335"/>
      <c r="I98" s="343"/>
      <c r="W98" s="335"/>
      <c r="X98" s="343"/>
      <c r="Y98" s="343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</row>
    <row r="99" spans="1:37" s="340" customFormat="1" x14ac:dyDescent="0.2">
      <c r="A99" s="338">
        <v>1</v>
      </c>
      <c r="B99" s="340" t="s">
        <v>534</v>
      </c>
      <c r="C99" s="340" t="s">
        <v>535</v>
      </c>
      <c r="D99" s="351"/>
      <c r="H99" s="342">
        <f>E114*$B$123</f>
        <v>0</v>
      </c>
      <c r="I99" s="343">
        <f>H99+($W$99-$H$99)/15</f>
        <v>0</v>
      </c>
      <c r="J99" s="343">
        <f t="shared" ref="J99:V99" si="67">I99+($W$99-$H$99)/15</f>
        <v>0</v>
      </c>
      <c r="K99" s="343">
        <f t="shared" si="67"/>
        <v>0</v>
      </c>
      <c r="L99" s="343">
        <f t="shared" si="67"/>
        <v>0</v>
      </c>
      <c r="M99" s="343">
        <f t="shared" si="67"/>
        <v>0</v>
      </c>
      <c r="N99" s="343">
        <f t="shared" si="67"/>
        <v>0</v>
      </c>
      <c r="O99" s="343">
        <f t="shared" si="67"/>
        <v>0</v>
      </c>
      <c r="P99" s="343">
        <f t="shared" si="67"/>
        <v>0</v>
      </c>
      <c r="Q99" s="343">
        <f t="shared" si="67"/>
        <v>0</v>
      </c>
      <c r="R99" s="343">
        <f t="shared" si="67"/>
        <v>0</v>
      </c>
      <c r="S99" s="343">
        <f t="shared" si="67"/>
        <v>0</v>
      </c>
      <c r="T99" s="343">
        <f t="shared" si="67"/>
        <v>0</v>
      </c>
      <c r="U99" s="343">
        <f t="shared" si="67"/>
        <v>0</v>
      </c>
      <c r="V99" s="343">
        <f t="shared" si="67"/>
        <v>0</v>
      </c>
      <c r="W99" s="342">
        <f>H99*$F$122</f>
        <v>0</v>
      </c>
      <c r="X99" s="343">
        <f t="shared" si="59"/>
        <v>0</v>
      </c>
      <c r="Y99" s="343">
        <f t="shared" si="59"/>
        <v>0</v>
      </c>
      <c r="Z99" s="343">
        <f t="shared" si="59"/>
        <v>0</v>
      </c>
      <c r="AA99" s="343">
        <f t="shared" si="59"/>
        <v>0</v>
      </c>
      <c r="AB99" s="343">
        <f t="shared" si="59"/>
        <v>0</v>
      </c>
      <c r="AC99" s="343">
        <f t="shared" si="59"/>
        <v>0</v>
      </c>
      <c r="AD99" s="343">
        <f t="shared" si="59"/>
        <v>0</v>
      </c>
      <c r="AE99" s="343">
        <f t="shared" si="59"/>
        <v>0</v>
      </c>
      <c r="AF99" s="343">
        <f t="shared" si="59"/>
        <v>0</v>
      </c>
      <c r="AG99" s="343">
        <f t="shared" si="59"/>
        <v>0</v>
      </c>
      <c r="AH99" s="343">
        <f t="shared" si="59"/>
        <v>0</v>
      </c>
      <c r="AI99" s="343"/>
      <c r="AJ99" s="343"/>
      <c r="AK99" s="343"/>
    </row>
    <row r="100" spans="1:37" s="340" customFormat="1" x14ac:dyDescent="0.2">
      <c r="A100" s="338">
        <v>2</v>
      </c>
      <c r="B100" s="340" t="s">
        <v>534</v>
      </c>
      <c r="C100" s="340" t="s">
        <v>538</v>
      </c>
      <c r="D100" s="351"/>
      <c r="H100" s="342">
        <f t="shared" ref="H100:H102" si="68">E115*$B$123</f>
        <v>0</v>
      </c>
      <c r="I100" s="343">
        <f>H100+($W$100-$H$100)/15</f>
        <v>0</v>
      </c>
      <c r="J100" s="343">
        <f t="shared" ref="J100:V100" si="69">I100+($W$100-$H$100)/15</f>
        <v>0</v>
      </c>
      <c r="K100" s="343">
        <f t="shared" si="69"/>
        <v>0</v>
      </c>
      <c r="L100" s="343">
        <f t="shared" si="69"/>
        <v>0</v>
      </c>
      <c r="M100" s="343">
        <f t="shared" si="69"/>
        <v>0</v>
      </c>
      <c r="N100" s="343">
        <f t="shared" si="69"/>
        <v>0</v>
      </c>
      <c r="O100" s="343">
        <f t="shared" si="69"/>
        <v>0</v>
      </c>
      <c r="P100" s="343">
        <f t="shared" si="69"/>
        <v>0</v>
      </c>
      <c r="Q100" s="343">
        <f t="shared" si="69"/>
        <v>0</v>
      </c>
      <c r="R100" s="343">
        <f t="shared" si="69"/>
        <v>0</v>
      </c>
      <c r="S100" s="343">
        <f t="shared" si="69"/>
        <v>0</v>
      </c>
      <c r="T100" s="343">
        <f t="shared" si="69"/>
        <v>0</v>
      </c>
      <c r="U100" s="343">
        <f t="shared" si="69"/>
        <v>0</v>
      </c>
      <c r="V100" s="343">
        <f t="shared" si="69"/>
        <v>0</v>
      </c>
      <c r="W100" s="342">
        <f t="shared" ref="W100:W112" si="70">H100*$F$122</f>
        <v>0</v>
      </c>
      <c r="X100" s="343">
        <f t="shared" si="59"/>
        <v>0</v>
      </c>
      <c r="Y100" s="343">
        <f t="shared" si="59"/>
        <v>0</v>
      </c>
      <c r="Z100" s="343">
        <f t="shared" si="59"/>
        <v>0</v>
      </c>
      <c r="AA100" s="343">
        <f t="shared" si="59"/>
        <v>0</v>
      </c>
      <c r="AB100" s="343">
        <f t="shared" si="59"/>
        <v>0</v>
      </c>
      <c r="AC100" s="343">
        <f t="shared" si="59"/>
        <v>0</v>
      </c>
      <c r="AD100" s="343">
        <f t="shared" si="59"/>
        <v>0</v>
      </c>
      <c r="AE100" s="343">
        <f t="shared" si="59"/>
        <v>0</v>
      </c>
      <c r="AF100" s="343">
        <f t="shared" si="59"/>
        <v>0</v>
      </c>
      <c r="AG100" s="343">
        <f t="shared" si="59"/>
        <v>0</v>
      </c>
      <c r="AH100" s="343">
        <f t="shared" si="59"/>
        <v>0</v>
      </c>
      <c r="AI100" s="343"/>
      <c r="AJ100" s="343"/>
      <c r="AK100" s="343"/>
    </row>
    <row r="101" spans="1:37" s="340" customFormat="1" x14ac:dyDescent="0.2">
      <c r="A101" s="338">
        <v>3</v>
      </c>
      <c r="B101" s="254" t="s">
        <v>562</v>
      </c>
      <c r="C101" s="340" t="s">
        <v>537</v>
      </c>
      <c r="D101" s="351"/>
      <c r="H101" s="342">
        <f t="shared" si="68"/>
        <v>0</v>
      </c>
      <c r="I101" s="343">
        <f>H101+($W$101-$H$101)/15</f>
        <v>0</v>
      </c>
      <c r="J101" s="343">
        <f t="shared" ref="J101:V101" si="71">I101+($W$101-$H$101)/15</f>
        <v>0</v>
      </c>
      <c r="K101" s="343">
        <f t="shared" si="71"/>
        <v>0</v>
      </c>
      <c r="L101" s="343">
        <f t="shared" si="71"/>
        <v>0</v>
      </c>
      <c r="M101" s="343">
        <f t="shared" si="71"/>
        <v>0</v>
      </c>
      <c r="N101" s="343">
        <f t="shared" si="71"/>
        <v>0</v>
      </c>
      <c r="O101" s="343">
        <f t="shared" si="71"/>
        <v>0</v>
      </c>
      <c r="P101" s="343">
        <f t="shared" si="71"/>
        <v>0</v>
      </c>
      <c r="Q101" s="343">
        <f t="shared" si="71"/>
        <v>0</v>
      </c>
      <c r="R101" s="343">
        <f t="shared" si="71"/>
        <v>0</v>
      </c>
      <c r="S101" s="343">
        <f t="shared" si="71"/>
        <v>0</v>
      </c>
      <c r="T101" s="343">
        <f t="shared" si="71"/>
        <v>0</v>
      </c>
      <c r="U101" s="343">
        <f t="shared" si="71"/>
        <v>0</v>
      </c>
      <c r="V101" s="343">
        <f t="shared" si="71"/>
        <v>0</v>
      </c>
      <c r="W101" s="342">
        <f t="shared" si="70"/>
        <v>0</v>
      </c>
      <c r="X101" s="343">
        <f t="shared" si="59"/>
        <v>0</v>
      </c>
      <c r="Y101" s="343">
        <f t="shared" si="59"/>
        <v>0</v>
      </c>
      <c r="Z101" s="343">
        <f t="shared" si="59"/>
        <v>0</v>
      </c>
      <c r="AA101" s="343">
        <f t="shared" si="59"/>
        <v>0</v>
      </c>
      <c r="AB101" s="343">
        <f t="shared" si="59"/>
        <v>0</v>
      </c>
      <c r="AC101" s="343">
        <f t="shared" si="59"/>
        <v>0</v>
      </c>
      <c r="AD101" s="343">
        <f t="shared" si="59"/>
        <v>0</v>
      </c>
      <c r="AE101" s="343">
        <f t="shared" si="59"/>
        <v>0</v>
      </c>
      <c r="AF101" s="343">
        <f t="shared" si="59"/>
        <v>0</v>
      </c>
      <c r="AG101" s="343">
        <f t="shared" si="59"/>
        <v>0</v>
      </c>
      <c r="AH101" s="343">
        <f t="shared" si="59"/>
        <v>0</v>
      </c>
      <c r="AI101" s="343"/>
      <c r="AJ101" s="343"/>
      <c r="AK101" s="343"/>
    </row>
    <row r="102" spans="1:37" s="340" customFormat="1" x14ac:dyDescent="0.2">
      <c r="A102" s="352" t="s">
        <v>539</v>
      </c>
      <c r="B102" s="269" t="s">
        <v>562</v>
      </c>
      <c r="C102" s="353" t="s">
        <v>536</v>
      </c>
      <c r="D102" s="354"/>
      <c r="H102" s="342">
        <f t="shared" si="68"/>
        <v>0</v>
      </c>
      <c r="I102" s="343">
        <f>H102+($W$102-$H$102)/15</f>
        <v>0</v>
      </c>
      <c r="J102" s="343">
        <f t="shared" ref="J102:V102" si="72">I102+($W$102-$H$102)/15</f>
        <v>0</v>
      </c>
      <c r="K102" s="343">
        <f t="shared" si="72"/>
        <v>0</v>
      </c>
      <c r="L102" s="343">
        <f t="shared" si="72"/>
        <v>0</v>
      </c>
      <c r="M102" s="343">
        <f t="shared" si="72"/>
        <v>0</v>
      </c>
      <c r="N102" s="343">
        <f t="shared" si="72"/>
        <v>0</v>
      </c>
      <c r="O102" s="343">
        <f t="shared" si="72"/>
        <v>0</v>
      </c>
      <c r="P102" s="343">
        <f t="shared" si="72"/>
        <v>0</v>
      </c>
      <c r="Q102" s="343">
        <f t="shared" si="72"/>
        <v>0</v>
      </c>
      <c r="R102" s="343">
        <f t="shared" si="72"/>
        <v>0</v>
      </c>
      <c r="S102" s="343">
        <f t="shared" si="72"/>
        <v>0</v>
      </c>
      <c r="T102" s="343">
        <f t="shared" si="72"/>
        <v>0</v>
      </c>
      <c r="U102" s="343">
        <f t="shared" si="72"/>
        <v>0</v>
      </c>
      <c r="V102" s="343">
        <f t="shared" si="72"/>
        <v>0</v>
      </c>
      <c r="W102" s="342">
        <f t="shared" si="70"/>
        <v>0</v>
      </c>
      <c r="X102" s="343">
        <f t="shared" si="59"/>
        <v>0</v>
      </c>
      <c r="Y102" s="343">
        <f t="shared" si="59"/>
        <v>0</v>
      </c>
      <c r="Z102" s="343">
        <f t="shared" si="59"/>
        <v>0</v>
      </c>
      <c r="AA102" s="343">
        <f t="shared" si="59"/>
        <v>0</v>
      </c>
      <c r="AB102" s="343">
        <f t="shared" si="59"/>
        <v>0</v>
      </c>
      <c r="AC102" s="343">
        <f t="shared" si="59"/>
        <v>0</v>
      </c>
      <c r="AD102" s="343">
        <f t="shared" si="59"/>
        <v>0</v>
      </c>
      <c r="AE102" s="343">
        <f t="shared" si="59"/>
        <v>0</v>
      </c>
      <c r="AF102" s="343">
        <f t="shared" si="59"/>
        <v>0</v>
      </c>
      <c r="AG102" s="343">
        <f t="shared" si="59"/>
        <v>0</v>
      </c>
      <c r="AH102" s="343">
        <f t="shared" si="59"/>
        <v>0</v>
      </c>
      <c r="AI102" s="343"/>
      <c r="AJ102" s="343"/>
      <c r="AK102" s="343"/>
    </row>
    <row r="103" spans="1:37" s="336" customFormat="1" ht="11.25" customHeight="1" x14ac:dyDescent="0.2">
      <c r="A103" s="337" t="s">
        <v>496</v>
      </c>
      <c r="B103" s="338"/>
      <c r="C103" s="338"/>
      <c r="D103" s="350"/>
      <c r="H103" s="335"/>
      <c r="I103" s="343"/>
      <c r="W103" s="342"/>
      <c r="X103" s="343"/>
      <c r="Y103" s="343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</row>
    <row r="104" spans="1:37" s="340" customFormat="1" x14ac:dyDescent="0.2">
      <c r="A104" s="338">
        <v>1</v>
      </c>
      <c r="B104" s="340" t="s">
        <v>534</v>
      </c>
      <c r="C104" s="340" t="s">
        <v>535</v>
      </c>
      <c r="D104" s="351"/>
      <c r="H104" s="342">
        <f>E114*$B$124</f>
        <v>0</v>
      </c>
      <c r="I104" s="343">
        <f>H104+($W$104-$H$104)/15</f>
        <v>0</v>
      </c>
      <c r="J104" s="343">
        <f t="shared" ref="J104:V104" si="73">I104+($W$104-$H$104)/15</f>
        <v>0</v>
      </c>
      <c r="K104" s="343">
        <f t="shared" si="73"/>
        <v>0</v>
      </c>
      <c r="L104" s="343">
        <f t="shared" si="73"/>
        <v>0</v>
      </c>
      <c r="M104" s="343">
        <f t="shared" si="73"/>
        <v>0</v>
      </c>
      <c r="N104" s="343">
        <f t="shared" si="73"/>
        <v>0</v>
      </c>
      <c r="O104" s="343">
        <f t="shared" si="73"/>
        <v>0</v>
      </c>
      <c r="P104" s="343">
        <f t="shared" si="73"/>
        <v>0</v>
      </c>
      <c r="Q104" s="343">
        <f t="shared" si="73"/>
        <v>0</v>
      </c>
      <c r="R104" s="343">
        <f t="shared" si="73"/>
        <v>0</v>
      </c>
      <c r="S104" s="343">
        <f t="shared" si="73"/>
        <v>0</v>
      </c>
      <c r="T104" s="343">
        <f t="shared" si="73"/>
        <v>0</v>
      </c>
      <c r="U104" s="343">
        <f t="shared" si="73"/>
        <v>0</v>
      </c>
      <c r="V104" s="343">
        <f t="shared" si="73"/>
        <v>0</v>
      </c>
      <c r="W104" s="342">
        <f t="shared" si="70"/>
        <v>0</v>
      </c>
      <c r="X104" s="343">
        <f t="shared" si="59"/>
        <v>0</v>
      </c>
      <c r="Y104" s="343">
        <f t="shared" si="59"/>
        <v>0</v>
      </c>
      <c r="Z104" s="343">
        <f t="shared" si="59"/>
        <v>0</v>
      </c>
      <c r="AA104" s="343">
        <f t="shared" si="59"/>
        <v>0</v>
      </c>
      <c r="AB104" s="343">
        <f t="shared" si="59"/>
        <v>0</v>
      </c>
      <c r="AC104" s="343">
        <f t="shared" si="59"/>
        <v>0</v>
      </c>
      <c r="AD104" s="343">
        <f t="shared" si="59"/>
        <v>0</v>
      </c>
      <c r="AE104" s="343">
        <f t="shared" si="59"/>
        <v>0</v>
      </c>
      <c r="AF104" s="343">
        <f t="shared" si="59"/>
        <v>0</v>
      </c>
      <c r="AG104" s="343">
        <f t="shared" si="59"/>
        <v>0</v>
      </c>
      <c r="AH104" s="343">
        <f t="shared" si="59"/>
        <v>0</v>
      </c>
      <c r="AI104" s="343"/>
      <c r="AJ104" s="343"/>
      <c r="AK104" s="343"/>
    </row>
    <row r="105" spans="1:37" s="340" customFormat="1" x14ac:dyDescent="0.2">
      <c r="A105" s="338">
        <v>2</v>
      </c>
      <c r="B105" s="340" t="s">
        <v>534</v>
      </c>
      <c r="C105" s="340" t="s">
        <v>538</v>
      </c>
      <c r="D105" s="351"/>
      <c r="H105" s="342">
        <f t="shared" ref="H105:H107" si="74">E115*$B$124</f>
        <v>0</v>
      </c>
      <c r="I105" s="343">
        <f>H105+($W$105-$H$105)/15</f>
        <v>0</v>
      </c>
      <c r="J105" s="343">
        <f t="shared" ref="J105:V105" si="75">I105+($W$105-$H$105)/15</f>
        <v>0</v>
      </c>
      <c r="K105" s="343">
        <f t="shared" si="75"/>
        <v>0</v>
      </c>
      <c r="L105" s="343">
        <f t="shared" si="75"/>
        <v>0</v>
      </c>
      <c r="M105" s="343">
        <f t="shared" si="75"/>
        <v>0</v>
      </c>
      <c r="N105" s="343">
        <f t="shared" si="75"/>
        <v>0</v>
      </c>
      <c r="O105" s="343">
        <f t="shared" si="75"/>
        <v>0</v>
      </c>
      <c r="P105" s="343">
        <f t="shared" si="75"/>
        <v>0</v>
      </c>
      <c r="Q105" s="343">
        <f t="shared" si="75"/>
        <v>0</v>
      </c>
      <c r="R105" s="343">
        <f t="shared" si="75"/>
        <v>0</v>
      </c>
      <c r="S105" s="343">
        <f t="shared" si="75"/>
        <v>0</v>
      </c>
      <c r="T105" s="343">
        <f t="shared" si="75"/>
        <v>0</v>
      </c>
      <c r="U105" s="343">
        <f t="shared" si="75"/>
        <v>0</v>
      </c>
      <c r="V105" s="343">
        <f t="shared" si="75"/>
        <v>0</v>
      </c>
      <c r="W105" s="342">
        <f t="shared" si="70"/>
        <v>0</v>
      </c>
      <c r="X105" s="343">
        <f t="shared" si="59"/>
        <v>0</v>
      </c>
      <c r="Y105" s="343">
        <f t="shared" si="59"/>
        <v>0</v>
      </c>
      <c r="Z105" s="343">
        <f t="shared" si="59"/>
        <v>0</v>
      </c>
      <c r="AA105" s="343">
        <f t="shared" si="59"/>
        <v>0</v>
      </c>
      <c r="AB105" s="343">
        <f t="shared" si="59"/>
        <v>0</v>
      </c>
      <c r="AC105" s="343">
        <f t="shared" si="59"/>
        <v>0</v>
      </c>
      <c r="AD105" s="343">
        <f t="shared" si="59"/>
        <v>0</v>
      </c>
      <c r="AE105" s="343">
        <f t="shared" si="59"/>
        <v>0</v>
      </c>
      <c r="AF105" s="343">
        <f t="shared" si="59"/>
        <v>0</v>
      </c>
      <c r="AG105" s="343">
        <f t="shared" si="59"/>
        <v>0</v>
      </c>
      <c r="AH105" s="343">
        <f t="shared" si="59"/>
        <v>0</v>
      </c>
      <c r="AI105" s="343"/>
      <c r="AJ105" s="343"/>
      <c r="AK105" s="343"/>
    </row>
    <row r="106" spans="1:37" s="340" customFormat="1" x14ac:dyDescent="0.2">
      <c r="A106" s="338">
        <v>3</v>
      </c>
      <c r="B106" s="254" t="s">
        <v>562</v>
      </c>
      <c r="C106" s="340" t="s">
        <v>537</v>
      </c>
      <c r="D106" s="351"/>
      <c r="H106" s="342">
        <f t="shared" si="74"/>
        <v>0</v>
      </c>
      <c r="I106" s="343">
        <f>H106+($W$106-$H$106)/15</f>
        <v>0</v>
      </c>
      <c r="J106" s="343">
        <f t="shared" ref="J106:V106" si="76">I106+($W$106-$H$106)/15</f>
        <v>0</v>
      </c>
      <c r="K106" s="343">
        <f t="shared" si="76"/>
        <v>0</v>
      </c>
      <c r="L106" s="343">
        <f t="shared" si="76"/>
        <v>0</v>
      </c>
      <c r="M106" s="343">
        <f t="shared" si="76"/>
        <v>0</v>
      </c>
      <c r="N106" s="343">
        <f t="shared" si="76"/>
        <v>0</v>
      </c>
      <c r="O106" s="343">
        <f t="shared" si="76"/>
        <v>0</v>
      </c>
      <c r="P106" s="343">
        <f t="shared" si="76"/>
        <v>0</v>
      </c>
      <c r="Q106" s="343">
        <f t="shared" si="76"/>
        <v>0</v>
      </c>
      <c r="R106" s="343">
        <f t="shared" si="76"/>
        <v>0</v>
      </c>
      <c r="S106" s="343">
        <f t="shared" si="76"/>
        <v>0</v>
      </c>
      <c r="T106" s="343">
        <f t="shared" si="76"/>
        <v>0</v>
      </c>
      <c r="U106" s="343">
        <f t="shared" si="76"/>
        <v>0</v>
      </c>
      <c r="V106" s="343">
        <f t="shared" si="76"/>
        <v>0</v>
      </c>
      <c r="W106" s="342">
        <f t="shared" si="70"/>
        <v>0</v>
      </c>
      <c r="X106" s="343">
        <f t="shared" si="59"/>
        <v>0</v>
      </c>
      <c r="Y106" s="343">
        <f t="shared" si="59"/>
        <v>0</v>
      </c>
      <c r="Z106" s="343">
        <f t="shared" si="59"/>
        <v>0</v>
      </c>
      <c r="AA106" s="343">
        <f t="shared" si="59"/>
        <v>0</v>
      </c>
      <c r="AB106" s="343">
        <f t="shared" si="59"/>
        <v>0</v>
      </c>
      <c r="AC106" s="343">
        <f t="shared" si="59"/>
        <v>0</v>
      </c>
      <c r="AD106" s="343">
        <f t="shared" si="59"/>
        <v>0</v>
      </c>
      <c r="AE106" s="343">
        <f t="shared" si="59"/>
        <v>0</v>
      </c>
      <c r="AF106" s="343">
        <f t="shared" si="59"/>
        <v>0</v>
      </c>
      <c r="AG106" s="343">
        <f t="shared" si="59"/>
        <v>0</v>
      </c>
      <c r="AH106" s="343">
        <f t="shared" si="59"/>
        <v>0</v>
      </c>
      <c r="AI106" s="343"/>
      <c r="AJ106" s="343"/>
      <c r="AK106" s="343"/>
    </row>
    <row r="107" spans="1:37" s="340" customFormat="1" x14ac:dyDescent="0.2">
      <c r="A107" s="352" t="s">
        <v>539</v>
      </c>
      <c r="B107" s="269" t="s">
        <v>562</v>
      </c>
      <c r="C107" s="353" t="s">
        <v>536</v>
      </c>
      <c r="D107" s="354"/>
      <c r="H107" s="342">
        <f t="shared" si="74"/>
        <v>0</v>
      </c>
      <c r="I107" s="343">
        <f>H107+($W$107-$H$107)/15</f>
        <v>0</v>
      </c>
      <c r="J107" s="343">
        <f t="shared" ref="J107:V107" si="77">I107+($W$107-$H$107)/15</f>
        <v>0</v>
      </c>
      <c r="K107" s="343">
        <f t="shared" si="77"/>
        <v>0</v>
      </c>
      <c r="L107" s="343">
        <f t="shared" si="77"/>
        <v>0</v>
      </c>
      <c r="M107" s="343">
        <f t="shared" si="77"/>
        <v>0</v>
      </c>
      <c r="N107" s="343">
        <f t="shared" si="77"/>
        <v>0</v>
      </c>
      <c r="O107" s="343">
        <f t="shared" si="77"/>
        <v>0</v>
      </c>
      <c r="P107" s="343">
        <f t="shared" si="77"/>
        <v>0</v>
      </c>
      <c r="Q107" s="343">
        <f t="shared" si="77"/>
        <v>0</v>
      </c>
      <c r="R107" s="343">
        <f t="shared" si="77"/>
        <v>0</v>
      </c>
      <c r="S107" s="343">
        <f t="shared" si="77"/>
        <v>0</v>
      </c>
      <c r="T107" s="343">
        <f t="shared" si="77"/>
        <v>0</v>
      </c>
      <c r="U107" s="343">
        <f t="shared" si="77"/>
        <v>0</v>
      </c>
      <c r="V107" s="343">
        <f t="shared" si="77"/>
        <v>0</v>
      </c>
      <c r="W107" s="342">
        <f t="shared" si="70"/>
        <v>0</v>
      </c>
      <c r="X107" s="343">
        <f t="shared" si="59"/>
        <v>0</v>
      </c>
      <c r="Y107" s="343">
        <f t="shared" si="59"/>
        <v>0</v>
      </c>
      <c r="Z107" s="343">
        <f t="shared" si="59"/>
        <v>0</v>
      </c>
      <c r="AA107" s="343">
        <f t="shared" si="59"/>
        <v>0</v>
      </c>
      <c r="AB107" s="343">
        <f t="shared" si="59"/>
        <v>0</v>
      </c>
      <c r="AC107" s="343">
        <f t="shared" si="59"/>
        <v>0</v>
      </c>
      <c r="AD107" s="343">
        <f t="shared" si="59"/>
        <v>0</v>
      </c>
      <c r="AE107" s="343">
        <f t="shared" si="59"/>
        <v>0</v>
      </c>
      <c r="AF107" s="343">
        <f t="shared" si="59"/>
        <v>0</v>
      </c>
      <c r="AG107" s="343">
        <f t="shared" si="59"/>
        <v>0</v>
      </c>
      <c r="AH107" s="343">
        <f t="shared" si="59"/>
        <v>0</v>
      </c>
      <c r="AI107" s="343"/>
      <c r="AJ107" s="343"/>
      <c r="AK107" s="343"/>
    </row>
    <row r="108" spans="1:37" s="336" customFormat="1" ht="11.25" customHeight="1" x14ac:dyDescent="0.2">
      <c r="A108" s="337" t="s">
        <v>497</v>
      </c>
      <c r="B108" s="338"/>
      <c r="C108" s="338"/>
      <c r="D108" s="350"/>
      <c r="H108" s="335"/>
      <c r="I108" s="343"/>
      <c r="W108" s="342"/>
      <c r="X108" s="343"/>
      <c r="Y108" s="343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</row>
    <row r="109" spans="1:37" s="340" customFormat="1" x14ac:dyDescent="0.2">
      <c r="A109" s="338">
        <v>1</v>
      </c>
      <c r="B109" s="340" t="s">
        <v>534</v>
      </c>
      <c r="C109" s="340" t="s">
        <v>535</v>
      </c>
      <c r="D109" s="351"/>
      <c r="H109" s="342">
        <f>E114*$B$125</f>
        <v>0</v>
      </c>
      <c r="I109" s="343">
        <f>H109+($W$109-$H$109)/15</f>
        <v>0</v>
      </c>
      <c r="J109" s="343">
        <f t="shared" ref="J109:V109" si="78">I109+($W$109-$H$109)/15</f>
        <v>0</v>
      </c>
      <c r="K109" s="343">
        <f t="shared" si="78"/>
        <v>0</v>
      </c>
      <c r="L109" s="343">
        <f t="shared" si="78"/>
        <v>0</v>
      </c>
      <c r="M109" s="343">
        <f t="shared" si="78"/>
        <v>0</v>
      </c>
      <c r="N109" s="343">
        <f t="shared" si="78"/>
        <v>0</v>
      </c>
      <c r="O109" s="343">
        <f t="shared" si="78"/>
        <v>0</v>
      </c>
      <c r="P109" s="343">
        <f t="shared" si="78"/>
        <v>0</v>
      </c>
      <c r="Q109" s="343">
        <f t="shared" si="78"/>
        <v>0</v>
      </c>
      <c r="R109" s="343">
        <f t="shared" si="78"/>
        <v>0</v>
      </c>
      <c r="S109" s="343">
        <f t="shared" si="78"/>
        <v>0</v>
      </c>
      <c r="T109" s="343">
        <f t="shared" si="78"/>
        <v>0</v>
      </c>
      <c r="U109" s="343">
        <f t="shared" si="78"/>
        <v>0</v>
      </c>
      <c r="V109" s="343">
        <f t="shared" si="78"/>
        <v>0</v>
      </c>
      <c r="W109" s="342">
        <f t="shared" si="70"/>
        <v>0</v>
      </c>
      <c r="X109" s="343">
        <f t="shared" si="59"/>
        <v>0</v>
      </c>
      <c r="Y109" s="343">
        <f t="shared" si="59"/>
        <v>0</v>
      </c>
      <c r="Z109" s="343">
        <f t="shared" si="59"/>
        <v>0</v>
      </c>
      <c r="AA109" s="343">
        <f t="shared" si="59"/>
        <v>0</v>
      </c>
      <c r="AB109" s="343">
        <f t="shared" si="59"/>
        <v>0</v>
      </c>
      <c r="AC109" s="343">
        <f t="shared" si="59"/>
        <v>0</v>
      </c>
      <c r="AD109" s="343">
        <f t="shared" si="59"/>
        <v>0</v>
      </c>
      <c r="AE109" s="343">
        <f t="shared" si="59"/>
        <v>0</v>
      </c>
      <c r="AF109" s="343">
        <f t="shared" si="59"/>
        <v>0</v>
      </c>
      <c r="AG109" s="343">
        <f t="shared" si="59"/>
        <v>0</v>
      </c>
      <c r="AH109" s="343">
        <f t="shared" si="59"/>
        <v>0</v>
      </c>
      <c r="AI109" s="343"/>
      <c r="AJ109" s="343"/>
      <c r="AK109" s="343"/>
    </row>
    <row r="110" spans="1:37" s="340" customFormat="1" x14ac:dyDescent="0.2">
      <c r="A110" s="338">
        <v>2</v>
      </c>
      <c r="B110" s="340" t="s">
        <v>534</v>
      </c>
      <c r="C110" s="340" t="s">
        <v>538</v>
      </c>
      <c r="D110" s="351"/>
      <c r="H110" s="342">
        <f t="shared" ref="H110:H112" si="79">E115*$B$125</f>
        <v>0</v>
      </c>
      <c r="I110" s="343">
        <f>H110+($W$110-$H$110)/15</f>
        <v>0</v>
      </c>
      <c r="J110" s="343">
        <f t="shared" ref="J110:V110" si="80">I110+($W$110-$H$110)/15</f>
        <v>0</v>
      </c>
      <c r="K110" s="343">
        <f t="shared" si="80"/>
        <v>0</v>
      </c>
      <c r="L110" s="343">
        <f t="shared" si="80"/>
        <v>0</v>
      </c>
      <c r="M110" s="343">
        <f t="shared" si="80"/>
        <v>0</v>
      </c>
      <c r="N110" s="343">
        <f t="shared" si="80"/>
        <v>0</v>
      </c>
      <c r="O110" s="343">
        <f t="shared" si="80"/>
        <v>0</v>
      </c>
      <c r="P110" s="343">
        <f t="shared" si="80"/>
        <v>0</v>
      </c>
      <c r="Q110" s="343">
        <f t="shared" si="80"/>
        <v>0</v>
      </c>
      <c r="R110" s="343">
        <f t="shared" si="80"/>
        <v>0</v>
      </c>
      <c r="S110" s="343">
        <f t="shared" si="80"/>
        <v>0</v>
      </c>
      <c r="T110" s="343">
        <f t="shared" si="80"/>
        <v>0</v>
      </c>
      <c r="U110" s="343">
        <f t="shared" si="80"/>
        <v>0</v>
      </c>
      <c r="V110" s="343">
        <f t="shared" si="80"/>
        <v>0</v>
      </c>
      <c r="W110" s="342">
        <f t="shared" si="70"/>
        <v>0</v>
      </c>
      <c r="X110" s="343">
        <f t="shared" si="59"/>
        <v>0</v>
      </c>
      <c r="Y110" s="343">
        <f t="shared" si="59"/>
        <v>0</v>
      </c>
      <c r="Z110" s="343">
        <f t="shared" si="59"/>
        <v>0</v>
      </c>
      <c r="AA110" s="343">
        <f t="shared" si="59"/>
        <v>0</v>
      </c>
      <c r="AB110" s="343">
        <f t="shared" si="59"/>
        <v>0</v>
      </c>
      <c r="AC110" s="343">
        <f t="shared" si="59"/>
        <v>0</v>
      </c>
      <c r="AD110" s="343">
        <f t="shared" si="59"/>
        <v>0</v>
      </c>
      <c r="AE110" s="343">
        <f t="shared" si="59"/>
        <v>0</v>
      </c>
      <c r="AF110" s="343">
        <f t="shared" si="59"/>
        <v>0</v>
      </c>
      <c r="AG110" s="343">
        <f t="shared" si="59"/>
        <v>0</v>
      </c>
      <c r="AH110" s="343">
        <f t="shared" si="59"/>
        <v>0</v>
      </c>
      <c r="AI110" s="343"/>
      <c r="AJ110" s="343"/>
      <c r="AK110" s="343"/>
    </row>
    <row r="111" spans="1:37" s="340" customFormat="1" x14ac:dyDescent="0.2">
      <c r="A111" s="338">
        <v>3</v>
      </c>
      <c r="B111" s="254" t="s">
        <v>562</v>
      </c>
      <c r="C111" s="340" t="s">
        <v>537</v>
      </c>
      <c r="D111" s="351"/>
      <c r="H111" s="342">
        <f t="shared" si="79"/>
        <v>0</v>
      </c>
      <c r="I111" s="343">
        <f>H111+($W$111-$H$111)/15</f>
        <v>0</v>
      </c>
      <c r="J111" s="343">
        <f t="shared" ref="J111:V111" si="81">I111+($W$111-$H$111)/15</f>
        <v>0</v>
      </c>
      <c r="K111" s="343">
        <f t="shared" si="81"/>
        <v>0</v>
      </c>
      <c r="L111" s="343">
        <f t="shared" si="81"/>
        <v>0</v>
      </c>
      <c r="M111" s="343">
        <f t="shared" si="81"/>
        <v>0</v>
      </c>
      <c r="N111" s="343">
        <f t="shared" si="81"/>
        <v>0</v>
      </c>
      <c r="O111" s="343">
        <f t="shared" si="81"/>
        <v>0</v>
      </c>
      <c r="P111" s="343">
        <f t="shared" si="81"/>
        <v>0</v>
      </c>
      <c r="Q111" s="343">
        <f t="shared" si="81"/>
        <v>0</v>
      </c>
      <c r="R111" s="343">
        <f t="shared" si="81"/>
        <v>0</v>
      </c>
      <c r="S111" s="343">
        <f t="shared" si="81"/>
        <v>0</v>
      </c>
      <c r="T111" s="343">
        <f t="shared" si="81"/>
        <v>0</v>
      </c>
      <c r="U111" s="343">
        <f t="shared" si="81"/>
        <v>0</v>
      </c>
      <c r="V111" s="343">
        <f t="shared" si="81"/>
        <v>0</v>
      </c>
      <c r="W111" s="342">
        <f t="shared" si="70"/>
        <v>0</v>
      </c>
      <c r="X111" s="343">
        <f t="shared" si="59"/>
        <v>0</v>
      </c>
      <c r="Y111" s="343">
        <f t="shared" si="59"/>
        <v>0</v>
      </c>
      <c r="Z111" s="343">
        <f t="shared" si="59"/>
        <v>0</v>
      </c>
      <c r="AA111" s="343">
        <f t="shared" si="59"/>
        <v>0</v>
      </c>
      <c r="AB111" s="343">
        <f t="shared" si="59"/>
        <v>0</v>
      </c>
      <c r="AC111" s="343">
        <f t="shared" si="59"/>
        <v>0</v>
      </c>
      <c r="AD111" s="343">
        <f t="shared" si="59"/>
        <v>0</v>
      </c>
      <c r="AE111" s="343">
        <f t="shared" si="59"/>
        <v>0</v>
      </c>
      <c r="AF111" s="343">
        <f t="shared" si="59"/>
        <v>0</v>
      </c>
      <c r="AG111" s="343">
        <f t="shared" si="59"/>
        <v>0</v>
      </c>
      <c r="AH111" s="343">
        <f t="shared" si="59"/>
        <v>0</v>
      </c>
      <c r="AI111" s="343"/>
      <c r="AJ111" s="343"/>
      <c r="AK111" s="343"/>
    </row>
    <row r="112" spans="1:37" s="340" customFormat="1" x14ac:dyDescent="0.2">
      <c r="A112" s="352" t="s">
        <v>539</v>
      </c>
      <c r="B112" s="269" t="s">
        <v>562</v>
      </c>
      <c r="C112" s="353" t="s">
        <v>536</v>
      </c>
      <c r="D112" s="354"/>
      <c r="H112" s="342">
        <f t="shared" si="79"/>
        <v>0</v>
      </c>
      <c r="I112" s="343">
        <f>H112+($W$112-$H$112)/15</f>
        <v>0</v>
      </c>
      <c r="J112" s="343">
        <f t="shared" ref="J112:V112" si="82">I112+($W$112-$H$112)/15</f>
        <v>0</v>
      </c>
      <c r="K112" s="343">
        <f t="shared" si="82"/>
        <v>0</v>
      </c>
      <c r="L112" s="343">
        <f t="shared" si="82"/>
        <v>0</v>
      </c>
      <c r="M112" s="343">
        <f t="shared" si="82"/>
        <v>0</v>
      </c>
      <c r="N112" s="343">
        <f t="shared" si="82"/>
        <v>0</v>
      </c>
      <c r="O112" s="343">
        <f t="shared" si="82"/>
        <v>0</v>
      </c>
      <c r="P112" s="343">
        <f t="shared" si="82"/>
        <v>0</v>
      </c>
      <c r="Q112" s="343">
        <f t="shared" si="82"/>
        <v>0</v>
      </c>
      <c r="R112" s="343">
        <f t="shared" si="82"/>
        <v>0</v>
      </c>
      <c r="S112" s="343">
        <f t="shared" si="82"/>
        <v>0</v>
      </c>
      <c r="T112" s="343">
        <f t="shared" si="82"/>
        <v>0</v>
      </c>
      <c r="U112" s="343">
        <f t="shared" si="82"/>
        <v>0</v>
      </c>
      <c r="V112" s="343">
        <f t="shared" si="82"/>
        <v>0</v>
      </c>
      <c r="W112" s="342">
        <f t="shared" si="70"/>
        <v>0</v>
      </c>
      <c r="X112" s="343">
        <f t="shared" si="59"/>
        <v>0</v>
      </c>
      <c r="Y112" s="343">
        <f t="shared" si="59"/>
        <v>0</v>
      </c>
      <c r="Z112" s="343">
        <f t="shared" si="59"/>
        <v>0</v>
      </c>
      <c r="AA112" s="343">
        <f t="shared" ref="AA112:AH112" si="83">Z112</f>
        <v>0</v>
      </c>
      <c r="AB112" s="343">
        <f t="shared" si="83"/>
        <v>0</v>
      </c>
      <c r="AC112" s="343">
        <f t="shared" si="83"/>
        <v>0</v>
      </c>
      <c r="AD112" s="343">
        <f t="shared" si="83"/>
        <v>0</v>
      </c>
      <c r="AE112" s="343">
        <f t="shared" si="83"/>
        <v>0</v>
      </c>
      <c r="AF112" s="343">
        <f t="shared" si="83"/>
        <v>0</v>
      </c>
      <c r="AG112" s="343">
        <f t="shared" si="83"/>
        <v>0</v>
      </c>
      <c r="AH112" s="343">
        <f t="shared" si="83"/>
        <v>0</v>
      </c>
      <c r="AI112" s="343"/>
      <c r="AJ112" s="343"/>
      <c r="AK112" s="343"/>
    </row>
    <row r="113" spans="1:34" s="344" customFormat="1" x14ac:dyDescent="0.2"/>
    <row r="114" spans="1:34" s="344" customFormat="1" x14ac:dyDescent="0.2">
      <c r="C114" s="345" t="s">
        <v>540</v>
      </c>
      <c r="D114" s="355">
        <v>2.4</v>
      </c>
      <c r="E114" s="347">
        <v>0</v>
      </c>
      <c r="F114" s="348" t="s">
        <v>543</v>
      </c>
      <c r="G114" s="347"/>
      <c r="H114" s="347"/>
      <c r="I114" s="347"/>
      <c r="J114" s="347"/>
      <c r="K114" s="347"/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/>
      <c r="Z114" s="347"/>
      <c r="AA114" s="347"/>
      <c r="AB114" s="347"/>
      <c r="AC114" s="347"/>
      <c r="AD114" s="347"/>
      <c r="AE114" s="347"/>
      <c r="AF114" s="347"/>
      <c r="AG114" s="347"/>
      <c r="AH114" s="347"/>
    </row>
    <row r="115" spans="1:34" s="344" customFormat="1" x14ac:dyDescent="0.2">
      <c r="C115" s="345" t="s">
        <v>540</v>
      </c>
      <c r="D115" s="355">
        <v>4.4000000000000004</v>
      </c>
      <c r="E115" s="347">
        <v>0</v>
      </c>
      <c r="F115" s="348" t="s">
        <v>544</v>
      </c>
      <c r="G115" s="347"/>
      <c r="H115" s="347"/>
      <c r="I115" s="347"/>
      <c r="J115" s="347"/>
      <c r="K115" s="347"/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/>
      <c r="Z115" s="347"/>
      <c r="AA115" s="347"/>
      <c r="AB115" s="347"/>
      <c r="AC115" s="347"/>
      <c r="AD115" s="347"/>
      <c r="AE115" s="347"/>
      <c r="AF115" s="347"/>
      <c r="AG115" s="347"/>
      <c r="AH115" s="347"/>
    </row>
    <row r="116" spans="1:34" s="344" customFormat="1" x14ac:dyDescent="0.2">
      <c r="C116" s="345" t="s">
        <v>540</v>
      </c>
      <c r="D116" s="355">
        <v>3.5</v>
      </c>
      <c r="E116" s="347">
        <v>0</v>
      </c>
      <c r="F116" s="344" t="s">
        <v>545</v>
      </c>
      <c r="G116" s="349"/>
      <c r="H116" s="349"/>
      <c r="I116" s="349"/>
      <c r="J116" s="349"/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9"/>
      <c r="Z116" s="349"/>
      <c r="AA116" s="349"/>
      <c r="AB116" s="349"/>
      <c r="AC116" s="349"/>
      <c r="AD116" s="349"/>
      <c r="AE116" s="349"/>
      <c r="AF116" s="349"/>
      <c r="AG116" s="349"/>
      <c r="AH116" s="349"/>
    </row>
    <row r="117" spans="1:34" s="344" customFormat="1" x14ac:dyDescent="0.2">
      <c r="A117" s="356"/>
      <c r="B117" s="356"/>
      <c r="C117" s="357" t="s">
        <v>540</v>
      </c>
      <c r="D117" s="358">
        <v>3.8</v>
      </c>
      <c r="E117" s="359">
        <v>0</v>
      </c>
      <c r="F117" s="356" t="s">
        <v>546</v>
      </c>
      <c r="G117" s="356"/>
      <c r="H117" s="356"/>
      <c r="I117" s="356"/>
      <c r="J117" s="356"/>
      <c r="K117" s="356"/>
      <c r="L117" s="356"/>
      <c r="M117" s="356"/>
      <c r="N117" s="356"/>
      <c r="O117" s="356"/>
      <c r="P117" s="356"/>
      <c r="Q117" s="356"/>
      <c r="R117" s="356"/>
      <c r="S117" s="356"/>
      <c r="T117" s="356"/>
      <c r="U117" s="356"/>
      <c r="V117" s="356"/>
      <c r="W117" s="356"/>
      <c r="X117" s="356"/>
      <c r="Y117" s="356"/>
      <c r="Z117" s="356"/>
      <c r="AA117" s="356"/>
      <c r="AB117" s="356"/>
      <c r="AC117" s="356"/>
      <c r="AD117" s="356"/>
      <c r="AE117" s="356"/>
      <c r="AF117" s="356"/>
      <c r="AG117" s="356"/>
      <c r="AH117" s="356"/>
    </row>
    <row r="118" spans="1:34" s="344" customFormat="1" x14ac:dyDescent="0.2"/>
    <row r="119" spans="1:34" s="344" customFormat="1" x14ac:dyDescent="0.2">
      <c r="A119" s="360" t="s">
        <v>547</v>
      </c>
      <c r="B119" s="360"/>
      <c r="C119" s="344" t="s">
        <v>548</v>
      </c>
      <c r="D119" s="361" t="s">
        <v>549</v>
      </c>
      <c r="E119" s="361" t="s">
        <v>549</v>
      </c>
      <c r="F119" s="368" t="s">
        <v>550</v>
      </c>
    </row>
    <row r="120" spans="1:34" s="344" customFormat="1" x14ac:dyDescent="0.2">
      <c r="A120" s="360"/>
      <c r="B120" s="360"/>
      <c r="C120" s="344" t="s">
        <v>551</v>
      </c>
      <c r="D120" s="361">
        <v>2025</v>
      </c>
      <c r="E120" s="361">
        <v>2040</v>
      </c>
      <c r="F120" s="368" t="s">
        <v>552</v>
      </c>
    </row>
    <row r="121" spans="1:34" s="344" customFormat="1" x14ac:dyDescent="0.2">
      <c r="A121" s="360" t="s">
        <v>553</v>
      </c>
      <c r="B121" s="362">
        <v>0.85</v>
      </c>
      <c r="C121" s="344" t="s">
        <v>554</v>
      </c>
      <c r="D121" s="361">
        <v>1.33</v>
      </c>
      <c r="E121" s="361">
        <v>1.62</v>
      </c>
      <c r="F121" s="369">
        <f>E121/D121</f>
        <v>1.2180451127819549</v>
      </c>
    </row>
    <row r="122" spans="1:34" s="344" customFormat="1" x14ac:dyDescent="0.2">
      <c r="A122" s="360" t="s">
        <v>555</v>
      </c>
      <c r="B122" s="362">
        <v>5.5E-2</v>
      </c>
      <c r="C122" s="344" t="s">
        <v>556</v>
      </c>
      <c r="D122" s="361">
        <v>1.21</v>
      </c>
      <c r="E122" s="361">
        <v>1.38</v>
      </c>
      <c r="F122" s="369">
        <f>E122/D122</f>
        <v>1.140495867768595</v>
      </c>
    </row>
    <row r="123" spans="1:34" s="344" customFormat="1" x14ac:dyDescent="0.2">
      <c r="A123" s="360" t="s">
        <v>557</v>
      </c>
      <c r="B123" s="362">
        <v>2.5000000000000001E-2</v>
      </c>
    </row>
    <row r="124" spans="1:34" s="344" customFormat="1" x14ac:dyDescent="0.2">
      <c r="A124" s="360" t="s">
        <v>558</v>
      </c>
      <c r="B124" s="362">
        <v>5.5E-2</v>
      </c>
    </row>
    <row r="125" spans="1:34" s="344" customFormat="1" x14ac:dyDescent="0.2">
      <c r="A125" s="360" t="s">
        <v>559</v>
      </c>
      <c r="B125" s="362">
        <v>1.4999999999999999E-2</v>
      </c>
    </row>
    <row r="128" spans="1:34" x14ac:dyDescent="0.2">
      <c r="A128" s="275" t="s">
        <v>590</v>
      </c>
    </row>
    <row r="129" spans="1:34" x14ac:dyDescent="0.2">
      <c r="A129" s="253" t="s">
        <v>591</v>
      </c>
      <c r="D129" s="253" t="s">
        <v>592</v>
      </c>
    </row>
    <row r="130" spans="1:34" x14ac:dyDescent="0.2">
      <c r="A130" s="338">
        <v>1</v>
      </c>
      <c r="B130" s="340" t="s">
        <v>534</v>
      </c>
      <c r="C130" s="340" t="s">
        <v>535</v>
      </c>
      <c r="D130" s="253">
        <v>2</v>
      </c>
      <c r="E130" s="283">
        <f>(E39+E56+E73)*$D$130</f>
        <v>0</v>
      </c>
      <c r="F130" s="283">
        <f t="shared" ref="F130:AH130" si="84">(F39+F56+F73)*$D$130</f>
        <v>0</v>
      </c>
      <c r="G130" s="283">
        <f t="shared" si="84"/>
        <v>0</v>
      </c>
      <c r="H130" s="283">
        <f t="shared" si="84"/>
        <v>0</v>
      </c>
      <c r="I130" s="283">
        <f t="shared" si="84"/>
        <v>0</v>
      </c>
      <c r="J130" s="283">
        <f t="shared" si="84"/>
        <v>0</v>
      </c>
      <c r="K130" s="283">
        <f t="shared" si="84"/>
        <v>0</v>
      </c>
      <c r="L130" s="283">
        <f t="shared" si="84"/>
        <v>0</v>
      </c>
      <c r="M130" s="283">
        <f t="shared" si="84"/>
        <v>0</v>
      </c>
      <c r="N130" s="283">
        <f t="shared" si="84"/>
        <v>0</v>
      </c>
      <c r="O130" s="283">
        <f t="shared" si="84"/>
        <v>0</v>
      </c>
      <c r="P130" s="283">
        <f t="shared" si="84"/>
        <v>0</v>
      </c>
      <c r="Q130" s="283">
        <f t="shared" si="84"/>
        <v>0</v>
      </c>
      <c r="R130" s="283">
        <f t="shared" si="84"/>
        <v>0</v>
      </c>
      <c r="S130" s="283">
        <f t="shared" si="84"/>
        <v>0</v>
      </c>
      <c r="T130" s="283">
        <f t="shared" si="84"/>
        <v>0</v>
      </c>
      <c r="U130" s="283">
        <f t="shared" si="84"/>
        <v>0</v>
      </c>
      <c r="V130" s="283">
        <f t="shared" si="84"/>
        <v>0</v>
      </c>
      <c r="W130" s="283">
        <f t="shared" si="84"/>
        <v>0</v>
      </c>
      <c r="X130" s="283">
        <f t="shared" si="84"/>
        <v>0</v>
      </c>
      <c r="Y130" s="283">
        <f t="shared" si="84"/>
        <v>0</v>
      </c>
      <c r="Z130" s="283">
        <f t="shared" si="84"/>
        <v>0</v>
      </c>
      <c r="AA130" s="283">
        <f t="shared" si="84"/>
        <v>0</v>
      </c>
      <c r="AB130" s="283">
        <f t="shared" si="84"/>
        <v>0</v>
      </c>
      <c r="AC130" s="283">
        <f t="shared" si="84"/>
        <v>0</v>
      </c>
      <c r="AD130" s="283">
        <f t="shared" si="84"/>
        <v>0</v>
      </c>
      <c r="AE130" s="283">
        <f t="shared" si="84"/>
        <v>0</v>
      </c>
      <c r="AF130" s="283">
        <f t="shared" si="84"/>
        <v>0</v>
      </c>
      <c r="AG130" s="283">
        <f t="shared" si="84"/>
        <v>0</v>
      </c>
      <c r="AH130" s="283">
        <f t="shared" si="84"/>
        <v>0</v>
      </c>
    </row>
    <row r="131" spans="1:34" x14ac:dyDescent="0.2">
      <c r="A131" s="338">
        <v>2</v>
      </c>
      <c r="B131" s="340" t="s">
        <v>534</v>
      </c>
      <c r="C131" s="340" t="s">
        <v>538</v>
      </c>
      <c r="D131" s="253">
        <v>2</v>
      </c>
      <c r="E131" s="283">
        <f>(E40+E57+E74)*$D$131</f>
        <v>0</v>
      </c>
      <c r="F131" s="283">
        <f t="shared" ref="F131:AH131" si="85">(F40+F57+F74)*$D$131</f>
        <v>0</v>
      </c>
      <c r="G131" s="283">
        <f t="shared" si="85"/>
        <v>0</v>
      </c>
      <c r="H131" s="283">
        <f t="shared" si="85"/>
        <v>0</v>
      </c>
      <c r="I131" s="283">
        <f t="shared" si="85"/>
        <v>0</v>
      </c>
      <c r="J131" s="283">
        <f t="shared" si="85"/>
        <v>0</v>
      </c>
      <c r="K131" s="283">
        <f t="shared" si="85"/>
        <v>0</v>
      </c>
      <c r="L131" s="283">
        <f t="shared" si="85"/>
        <v>0</v>
      </c>
      <c r="M131" s="283">
        <f t="shared" si="85"/>
        <v>0</v>
      </c>
      <c r="N131" s="283">
        <f t="shared" si="85"/>
        <v>0</v>
      </c>
      <c r="O131" s="283">
        <f t="shared" si="85"/>
        <v>0</v>
      </c>
      <c r="P131" s="283">
        <f t="shared" si="85"/>
        <v>0</v>
      </c>
      <c r="Q131" s="283">
        <f t="shared" si="85"/>
        <v>0</v>
      </c>
      <c r="R131" s="283">
        <f t="shared" si="85"/>
        <v>0</v>
      </c>
      <c r="S131" s="283">
        <f t="shared" si="85"/>
        <v>0</v>
      </c>
      <c r="T131" s="283">
        <f t="shared" si="85"/>
        <v>0</v>
      </c>
      <c r="U131" s="283">
        <f t="shared" si="85"/>
        <v>0</v>
      </c>
      <c r="V131" s="283">
        <f t="shared" si="85"/>
        <v>0</v>
      </c>
      <c r="W131" s="283">
        <f t="shared" si="85"/>
        <v>0</v>
      </c>
      <c r="X131" s="283">
        <f t="shared" si="85"/>
        <v>0</v>
      </c>
      <c r="Y131" s="283">
        <f t="shared" si="85"/>
        <v>0</v>
      </c>
      <c r="Z131" s="283">
        <f t="shared" si="85"/>
        <v>0</v>
      </c>
      <c r="AA131" s="283">
        <f t="shared" si="85"/>
        <v>0</v>
      </c>
      <c r="AB131" s="283">
        <f t="shared" si="85"/>
        <v>0</v>
      </c>
      <c r="AC131" s="283">
        <f t="shared" si="85"/>
        <v>0</v>
      </c>
      <c r="AD131" s="283">
        <f t="shared" si="85"/>
        <v>0</v>
      </c>
      <c r="AE131" s="283">
        <f t="shared" si="85"/>
        <v>0</v>
      </c>
      <c r="AF131" s="283">
        <f t="shared" si="85"/>
        <v>0</v>
      </c>
      <c r="AG131" s="283">
        <f t="shared" si="85"/>
        <v>0</v>
      </c>
      <c r="AH131" s="283">
        <f t="shared" si="85"/>
        <v>0</v>
      </c>
    </row>
    <row r="132" spans="1:34" x14ac:dyDescent="0.2">
      <c r="A132" s="338">
        <v>3</v>
      </c>
      <c r="B132" s="254" t="s">
        <v>562</v>
      </c>
      <c r="C132" s="340" t="s">
        <v>537</v>
      </c>
      <c r="D132" s="253">
        <v>1</v>
      </c>
      <c r="E132" s="283">
        <f>(E41+E58+E75)*$D$132</f>
        <v>0</v>
      </c>
      <c r="F132" s="283">
        <f t="shared" ref="F132:AH132" si="86">(F41+F58+F75)*$D$132</f>
        <v>0</v>
      </c>
      <c r="G132" s="283">
        <f t="shared" si="86"/>
        <v>0</v>
      </c>
      <c r="H132" s="283">
        <f t="shared" si="86"/>
        <v>0</v>
      </c>
      <c r="I132" s="283">
        <f t="shared" si="86"/>
        <v>0</v>
      </c>
      <c r="J132" s="283">
        <f t="shared" si="86"/>
        <v>0</v>
      </c>
      <c r="K132" s="283">
        <f t="shared" si="86"/>
        <v>0</v>
      </c>
      <c r="L132" s="283">
        <f t="shared" si="86"/>
        <v>0</v>
      </c>
      <c r="M132" s="283">
        <f t="shared" si="86"/>
        <v>0</v>
      </c>
      <c r="N132" s="283">
        <f t="shared" si="86"/>
        <v>0</v>
      </c>
      <c r="O132" s="283">
        <f t="shared" si="86"/>
        <v>0</v>
      </c>
      <c r="P132" s="283">
        <f t="shared" si="86"/>
        <v>0</v>
      </c>
      <c r="Q132" s="283">
        <f t="shared" si="86"/>
        <v>0</v>
      </c>
      <c r="R132" s="283">
        <f t="shared" si="86"/>
        <v>0</v>
      </c>
      <c r="S132" s="283">
        <f t="shared" si="86"/>
        <v>0</v>
      </c>
      <c r="T132" s="283">
        <f t="shared" si="86"/>
        <v>0</v>
      </c>
      <c r="U132" s="283">
        <f t="shared" si="86"/>
        <v>0</v>
      </c>
      <c r="V132" s="283">
        <f t="shared" si="86"/>
        <v>0</v>
      </c>
      <c r="W132" s="283">
        <f t="shared" si="86"/>
        <v>0</v>
      </c>
      <c r="X132" s="283">
        <f t="shared" si="86"/>
        <v>0</v>
      </c>
      <c r="Y132" s="283">
        <f t="shared" si="86"/>
        <v>0</v>
      </c>
      <c r="Z132" s="283">
        <f t="shared" si="86"/>
        <v>0</v>
      </c>
      <c r="AA132" s="283">
        <f t="shared" si="86"/>
        <v>0</v>
      </c>
      <c r="AB132" s="283">
        <f t="shared" si="86"/>
        <v>0</v>
      </c>
      <c r="AC132" s="283">
        <f t="shared" si="86"/>
        <v>0</v>
      </c>
      <c r="AD132" s="283">
        <f t="shared" si="86"/>
        <v>0</v>
      </c>
      <c r="AE132" s="283">
        <f t="shared" si="86"/>
        <v>0</v>
      </c>
      <c r="AF132" s="283">
        <f t="shared" si="86"/>
        <v>0</v>
      </c>
      <c r="AG132" s="283">
        <f t="shared" si="86"/>
        <v>0</v>
      </c>
      <c r="AH132" s="283">
        <f t="shared" si="86"/>
        <v>0</v>
      </c>
    </row>
    <row r="133" spans="1:34" x14ac:dyDescent="0.2">
      <c r="A133" s="338">
        <v>4</v>
      </c>
      <c r="B133" s="378" t="s">
        <v>562</v>
      </c>
      <c r="C133" s="378" t="s">
        <v>536</v>
      </c>
      <c r="D133" s="253">
        <v>1</v>
      </c>
      <c r="E133" s="283">
        <f>(E42+E59+E76)*$D$133</f>
        <v>0</v>
      </c>
      <c r="F133" s="283">
        <f t="shared" ref="F133:AH133" si="87">(F42+F59+F76)*$D$133</f>
        <v>0</v>
      </c>
      <c r="G133" s="283">
        <f t="shared" si="87"/>
        <v>0</v>
      </c>
      <c r="H133" s="283">
        <f t="shared" si="87"/>
        <v>0</v>
      </c>
      <c r="I133" s="283">
        <f t="shared" si="87"/>
        <v>0</v>
      </c>
      <c r="J133" s="283">
        <f t="shared" si="87"/>
        <v>0</v>
      </c>
      <c r="K133" s="283">
        <f t="shared" si="87"/>
        <v>0</v>
      </c>
      <c r="L133" s="283">
        <f t="shared" si="87"/>
        <v>0</v>
      </c>
      <c r="M133" s="283">
        <f t="shared" si="87"/>
        <v>0</v>
      </c>
      <c r="N133" s="283">
        <f t="shared" si="87"/>
        <v>0</v>
      </c>
      <c r="O133" s="283">
        <f t="shared" si="87"/>
        <v>0</v>
      </c>
      <c r="P133" s="283">
        <f t="shared" si="87"/>
        <v>0</v>
      </c>
      <c r="Q133" s="283">
        <f t="shared" si="87"/>
        <v>0</v>
      </c>
      <c r="R133" s="283">
        <f t="shared" si="87"/>
        <v>0</v>
      </c>
      <c r="S133" s="283">
        <f t="shared" si="87"/>
        <v>0</v>
      </c>
      <c r="T133" s="283">
        <f t="shared" si="87"/>
        <v>0</v>
      </c>
      <c r="U133" s="283">
        <f t="shared" si="87"/>
        <v>0</v>
      </c>
      <c r="V133" s="283">
        <f t="shared" si="87"/>
        <v>0</v>
      </c>
      <c r="W133" s="283">
        <f t="shared" si="87"/>
        <v>0</v>
      </c>
      <c r="X133" s="283">
        <f t="shared" si="87"/>
        <v>0</v>
      </c>
      <c r="Y133" s="283">
        <f t="shared" si="87"/>
        <v>0</v>
      </c>
      <c r="Z133" s="283">
        <f t="shared" si="87"/>
        <v>0</v>
      </c>
      <c r="AA133" s="283">
        <f t="shared" si="87"/>
        <v>0</v>
      </c>
      <c r="AB133" s="283">
        <f t="shared" si="87"/>
        <v>0</v>
      </c>
      <c r="AC133" s="283">
        <f t="shared" si="87"/>
        <v>0</v>
      </c>
      <c r="AD133" s="283">
        <f t="shared" si="87"/>
        <v>0</v>
      </c>
      <c r="AE133" s="283">
        <f t="shared" si="87"/>
        <v>0</v>
      </c>
      <c r="AF133" s="283">
        <f t="shared" si="87"/>
        <v>0</v>
      </c>
      <c r="AG133" s="283">
        <f t="shared" si="87"/>
        <v>0</v>
      </c>
      <c r="AH133" s="283">
        <f t="shared" si="87"/>
        <v>0</v>
      </c>
    </row>
    <row r="134" spans="1:34" x14ac:dyDescent="0.2"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</row>
    <row r="135" spans="1:34" x14ac:dyDescent="0.2">
      <c r="C135" s="253" t="s">
        <v>593</v>
      </c>
      <c r="E135" s="283">
        <f>SUM(E130:E134)</f>
        <v>0</v>
      </c>
      <c r="F135" s="283">
        <f t="shared" ref="F135:AH135" si="88">SUM(F130:F134)</f>
        <v>0</v>
      </c>
      <c r="G135" s="283">
        <f t="shared" si="88"/>
        <v>0</v>
      </c>
      <c r="H135" s="283">
        <f t="shared" si="88"/>
        <v>0</v>
      </c>
      <c r="I135" s="283">
        <f t="shared" si="88"/>
        <v>0</v>
      </c>
      <c r="J135" s="283">
        <f t="shared" si="88"/>
        <v>0</v>
      </c>
      <c r="K135" s="283">
        <f t="shared" si="88"/>
        <v>0</v>
      </c>
      <c r="L135" s="283">
        <f t="shared" si="88"/>
        <v>0</v>
      </c>
      <c r="M135" s="283">
        <f t="shared" si="88"/>
        <v>0</v>
      </c>
      <c r="N135" s="283">
        <f t="shared" si="88"/>
        <v>0</v>
      </c>
      <c r="O135" s="283">
        <f t="shared" si="88"/>
        <v>0</v>
      </c>
      <c r="P135" s="283">
        <f t="shared" si="88"/>
        <v>0</v>
      </c>
      <c r="Q135" s="283">
        <f t="shared" si="88"/>
        <v>0</v>
      </c>
      <c r="R135" s="283">
        <f t="shared" si="88"/>
        <v>0</v>
      </c>
      <c r="S135" s="283">
        <f t="shared" si="88"/>
        <v>0</v>
      </c>
      <c r="T135" s="283">
        <f t="shared" si="88"/>
        <v>0</v>
      </c>
      <c r="U135" s="283">
        <f t="shared" si="88"/>
        <v>0</v>
      </c>
      <c r="V135" s="283">
        <f t="shared" si="88"/>
        <v>0</v>
      </c>
      <c r="W135" s="283">
        <f t="shared" si="88"/>
        <v>0</v>
      </c>
      <c r="X135" s="283">
        <f t="shared" si="88"/>
        <v>0</v>
      </c>
      <c r="Y135" s="283">
        <f t="shared" si="88"/>
        <v>0</v>
      </c>
      <c r="Z135" s="283">
        <f t="shared" si="88"/>
        <v>0</v>
      </c>
      <c r="AA135" s="283">
        <f t="shared" si="88"/>
        <v>0</v>
      </c>
      <c r="AB135" s="283">
        <f t="shared" si="88"/>
        <v>0</v>
      </c>
      <c r="AC135" s="283">
        <f t="shared" si="88"/>
        <v>0</v>
      </c>
      <c r="AD135" s="283">
        <f t="shared" si="88"/>
        <v>0</v>
      </c>
      <c r="AE135" s="283">
        <f t="shared" si="88"/>
        <v>0</v>
      </c>
      <c r="AF135" s="283">
        <f t="shared" si="88"/>
        <v>0</v>
      </c>
      <c r="AG135" s="283">
        <f t="shared" si="88"/>
        <v>0</v>
      </c>
      <c r="AH135" s="283">
        <f t="shared" si="88"/>
        <v>0</v>
      </c>
    </row>
    <row r="137" spans="1:34" x14ac:dyDescent="0.2">
      <c r="A137" s="275" t="s">
        <v>594</v>
      </c>
    </row>
    <row r="138" spans="1:34" x14ac:dyDescent="0.2">
      <c r="C138" s="253" t="s">
        <v>595</v>
      </c>
      <c r="D138" s="253" t="s">
        <v>522</v>
      </c>
      <c r="E138" s="283">
        <f>SUM(E46:E47)</f>
        <v>0</v>
      </c>
      <c r="F138" s="283">
        <f t="shared" ref="F138:AH138" si="89">SUM(F46:F47)</f>
        <v>0</v>
      </c>
      <c r="G138" s="283">
        <f t="shared" si="89"/>
        <v>0</v>
      </c>
      <c r="H138" s="283">
        <f t="shared" si="89"/>
        <v>0</v>
      </c>
      <c r="I138" s="283">
        <f t="shared" si="89"/>
        <v>0</v>
      </c>
      <c r="J138" s="283">
        <f t="shared" si="89"/>
        <v>0</v>
      </c>
      <c r="K138" s="283">
        <f t="shared" si="89"/>
        <v>0</v>
      </c>
      <c r="L138" s="283">
        <f t="shared" si="89"/>
        <v>0</v>
      </c>
      <c r="M138" s="283">
        <f t="shared" si="89"/>
        <v>0</v>
      </c>
      <c r="N138" s="283">
        <f t="shared" si="89"/>
        <v>0</v>
      </c>
      <c r="O138" s="283">
        <f t="shared" si="89"/>
        <v>0</v>
      </c>
      <c r="P138" s="283">
        <f t="shared" si="89"/>
        <v>0</v>
      </c>
      <c r="Q138" s="283">
        <f t="shared" si="89"/>
        <v>0</v>
      </c>
      <c r="R138" s="283">
        <f t="shared" si="89"/>
        <v>0</v>
      </c>
      <c r="S138" s="283">
        <f t="shared" si="89"/>
        <v>0</v>
      </c>
      <c r="T138" s="283">
        <f t="shared" si="89"/>
        <v>0</v>
      </c>
      <c r="U138" s="283">
        <f t="shared" si="89"/>
        <v>0</v>
      </c>
      <c r="V138" s="283">
        <f t="shared" si="89"/>
        <v>0</v>
      </c>
      <c r="W138" s="283">
        <f t="shared" si="89"/>
        <v>0</v>
      </c>
      <c r="X138" s="283">
        <f t="shared" si="89"/>
        <v>0</v>
      </c>
      <c r="Y138" s="283">
        <f t="shared" si="89"/>
        <v>0</v>
      </c>
      <c r="Z138" s="283">
        <f t="shared" si="89"/>
        <v>0</v>
      </c>
      <c r="AA138" s="283">
        <f t="shared" si="89"/>
        <v>0</v>
      </c>
      <c r="AB138" s="283">
        <f t="shared" si="89"/>
        <v>0</v>
      </c>
      <c r="AC138" s="283">
        <f t="shared" si="89"/>
        <v>0</v>
      </c>
      <c r="AD138" s="283">
        <f t="shared" si="89"/>
        <v>0</v>
      </c>
      <c r="AE138" s="283">
        <f t="shared" si="89"/>
        <v>0</v>
      </c>
      <c r="AF138" s="283">
        <f t="shared" si="89"/>
        <v>0</v>
      </c>
      <c r="AG138" s="283">
        <f t="shared" si="89"/>
        <v>0</v>
      </c>
      <c r="AH138" s="283">
        <f t="shared" si="89"/>
        <v>0</v>
      </c>
    </row>
    <row r="139" spans="1:34" x14ac:dyDescent="0.2">
      <c r="C139" s="253" t="s">
        <v>596</v>
      </c>
      <c r="D139" s="253" t="s">
        <v>522</v>
      </c>
      <c r="E139" s="283">
        <f>SUM(E63:E64)</f>
        <v>0</v>
      </c>
      <c r="F139" s="283">
        <f t="shared" ref="F139:AH139" si="90">SUM(F63:F64)</f>
        <v>0</v>
      </c>
      <c r="G139" s="283">
        <f t="shared" si="90"/>
        <v>0</v>
      </c>
      <c r="H139" s="283">
        <f t="shared" si="90"/>
        <v>0</v>
      </c>
      <c r="I139" s="283">
        <f t="shared" si="90"/>
        <v>0</v>
      </c>
      <c r="J139" s="283">
        <f t="shared" si="90"/>
        <v>0</v>
      </c>
      <c r="K139" s="283">
        <f t="shared" si="90"/>
        <v>0</v>
      </c>
      <c r="L139" s="283">
        <f t="shared" si="90"/>
        <v>0</v>
      </c>
      <c r="M139" s="283">
        <f t="shared" si="90"/>
        <v>0</v>
      </c>
      <c r="N139" s="283">
        <f t="shared" si="90"/>
        <v>0</v>
      </c>
      <c r="O139" s="283">
        <f t="shared" si="90"/>
        <v>0</v>
      </c>
      <c r="P139" s="283">
        <f t="shared" si="90"/>
        <v>0</v>
      </c>
      <c r="Q139" s="283">
        <f t="shared" si="90"/>
        <v>0</v>
      </c>
      <c r="R139" s="283">
        <f t="shared" si="90"/>
        <v>0</v>
      </c>
      <c r="S139" s="283">
        <f t="shared" si="90"/>
        <v>0</v>
      </c>
      <c r="T139" s="283">
        <f t="shared" si="90"/>
        <v>0</v>
      </c>
      <c r="U139" s="283">
        <f t="shared" si="90"/>
        <v>0</v>
      </c>
      <c r="V139" s="283">
        <f t="shared" si="90"/>
        <v>0</v>
      </c>
      <c r="W139" s="283">
        <f t="shared" si="90"/>
        <v>0</v>
      </c>
      <c r="X139" s="283">
        <f t="shared" si="90"/>
        <v>0</v>
      </c>
      <c r="Y139" s="283">
        <f t="shared" si="90"/>
        <v>0</v>
      </c>
      <c r="Z139" s="283">
        <f t="shared" si="90"/>
        <v>0</v>
      </c>
      <c r="AA139" s="283">
        <f t="shared" si="90"/>
        <v>0</v>
      </c>
      <c r="AB139" s="283">
        <f t="shared" si="90"/>
        <v>0</v>
      </c>
      <c r="AC139" s="283">
        <f t="shared" si="90"/>
        <v>0</v>
      </c>
      <c r="AD139" s="283">
        <f t="shared" si="90"/>
        <v>0</v>
      </c>
      <c r="AE139" s="283">
        <f t="shared" si="90"/>
        <v>0</v>
      </c>
      <c r="AF139" s="283">
        <f t="shared" si="90"/>
        <v>0</v>
      </c>
      <c r="AG139" s="283">
        <f t="shared" si="90"/>
        <v>0</v>
      </c>
      <c r="AH139" s="283">
        <f t="shared" si="90"/>
        <v>0</v>
      </c>
    </row>
    <row r="140" spans="1:34" x14ac:dyDescent="0.2">
      <c r="C140" s="253" t="s">
        <v>597</v>
      </c>
      <c r="D140" s="253" t="s">
        <v>522</v>
      </c>
      <c r="E140" s="283">
        <f>SUM(E80:E81)</f>
        <v>0</v>
      </c>
      <c r="F140" s="283">
        <f t="shared" ref="F140:AH140" si="91">SUM(F80:F81)</f>
        <v>0</v>
      </c>
      <c r="G140" s="283">
        <f t="shared" si="91"/>
        <v>0</v>
      </c>
      <c r="H140" s="283">
        <f t="shared" si="91"/>
        <v>0</v>
      </c>
      <c r="I140" s="283">
        <f t="shared" si="91"/>
        <v>0</v>
      </c>
      <c r="J140" s="283">
        <f t="shared" si="91"/>
        <v>0</v>
      </c>
      <c r="K140" s="283">
        <f t="shared" si="91"/>
        <v>0</v>
      </c>
      <c r="L140" s="283">
        <f t="shared" si="91"/>
        <v>0</v>
      </c>
      <c r="M140" s="283">
        <f t="shared" si="91"/>
        <v>0</v>
      </c>
      <c r="N140" s="283">
        <f t="shared" si="91"/>
        <v>0</v>
      </c>
      <c r="O140" s="283">
        <f t="shared" si="91"/>
        <v>0</v>
      </c>
      <c r="P140" s="283">
        <f t="shared" si="91"/>
        <v>0</v>
      </c>
      <c r="Q140" s="283">
        <f t="shared" si="91"/>
        <v>0</v>
      </c>
      <c r="R140" s="283">
        <f t="shared" si="91"/>
        <v>0</v>
      </c>
      <c r="S140" s="283">
        <f t="shared" si="91"/>
        <v>0</v>
      </c>
      <c r="T140" s="283">
        <f t="shared" si="91"/>
        <v>0</v>
      </c>
      <c r="U140" s="283">
        <f t="shared" si="91"/>
        <v>0</v>
      </c>
      <c r="V140" s="283">
        <f t="shared" si="91"/>
        <v>0</v>
      </c>
      <c r="W140" s="283">
        <f t="shared" si="91"/>
        <v>0</v>
      </c>
      <c r="X140" s="283">
        <f t="shared" si="91"/>
        <v>0</v>
      </c>
      <c r="Y140" s="283">
        <f t="shared" si="91"/>
        <v>0</v>
      </c>
      <c r="Z140" s="283">
        <f t="shared" si="91"/>
        <v>0</v>
      </c>
      <c r="AA140" s="283">
        <f t="shared" si="91"/>
        <v>0</v>
      </c>
      <c r="AB140" s="283">
        <f t="shared" si="91"/>
        <v>0</v>
      </c>
      <c r="AC140" s="283">
        <f t="shared" si="91"/>
        <v>0</v>
      </c>
      <c r="AD140" s="283">
        <f t="shared" si="91"/>
        <v>0</v>
      </c>
      <c r="AE140" s="283">
        <f t="shared" si="91"/>
        <v>0</v>
      </c>
      <c r="AF140" s="283">
        <f t="shared" si="91"/>
        <v>0</v>
      </c>
      <c r="AG140" s="283">
        <f t="shared" si="91"/>
        <v>0</v>
      </c>
      <c r="AH140" s="283">
        <f t="shared" si="91"/>
        <v>0</v>
      </c>
    </row>
    <row r="142" spans="1:34" x14ac:dyDescent="0.2">
      <c r="D142" s="253" t="s">
        <v>598</v>
      </c>
      <c r="E142" s="283">
        <f>E138*Parametre!$F$67</f>
        <v>0</v>
      </c>
      <c r="F142" s="283">
        <f>F138*Parametre!$F$67</f>
        <v>0</v>
      </c>
      <c r="G142" s="283">
        <f>G138*Parametre!$F$67</f>
        <v>0</v>
      </c>
      <c r="H142" s="283">
        <f>H138*Parametre!$F$67</f>
        <v>0</v>
      </c>
      <c r="I142" s="283">
        <f>I138*Parametre!$F$67</f>
        <v>0</v>
      </c>
      <c r="J142" s="283">
        <f>J138*Parametre!$F$67</f>
        <v>0</v>
      </c>
      <c r="K142" s="283">
        <f>K138*Parametre!$F$67</f>
        <v>0</v>
      </c>
      <c r="L142" s="283">
        <f>L138*Parametre!$F$67</f>
        <v>0</v>
      </c>
      <c r="M142" s="283">
        <f>M138*Parametre!$F$67</f>
        <v>0</v>
      </c>
      <c r="N142" s="283">
        <f>N138*Parametre!$F$67</f>
        <v>0</v>
      </c>
      <c r="O142" s="283">
        <f>O138*Parametre!$F$67</f>
        <v>0</v>
      </c>
      <c r="P142" s="283">
        <f>P138*Parametre!$F$67</f>
        <v>0</v>
      </c>
      <c r="Q142" s="283">
        <f>Q138*Parametre!$F$67</f>
        <v>0</v>
      </c>
      <c r="R142" s="283">
        <f>R138*Parametre!$F$67</f>
        <v>0</v>
      </c>
      <c r="S142" s="283">
        <f>S138*Parametre!$F$67</f>
        <v>0</v>
      </c>
      <c r="T142" s="283">
        <f>T138*Parametre!$F$67</f>
        <v>0</v>
      </c>
      <c r="U142" s="283">
        <f>U138*Parametre!$F$67</f>
        <v>0</v>
      </c>
      <c r="V142" s="283">
        <f>V138*Parametre!$F$67</f>
        <v>0</v>
      </c>
      <c r="W142" s="283">
        <f>W138*Parametre!$F$67</f>
        <v>0</v>
      </c>
      <c r="X142" s="283">
        <f>X138*Parametre!$F$67</f>
        <v>0</v>
      </c>
      <c r="Y142" s="283">
        <f>Y138*Parametre!$F$67</f>
        <v>0</v>
      </c>
      <c r="Z142" s="283">
        <f>Z138*Parametre!$F$67</f>
        <v>0</v>
      </c>
      <c r="AA142" s="283">
        <f>AA138*Parametre!$F$67</f>
        <v>0</v>
      </c>
      <c r="AB142" s="283">
        <f>AB138*Parametre!$F$67</f>
        <v>0</v>
      </c>
      <c r="AC142" s="283">
        <f>AC138*Parametre!$F$67</f>
        <v>0</v>
      </c>
      <c r="AD142" s="283">
        <f>AD138*Parametre!$F$67</f>
        <v>0</v>
      </c>
      <c r="AE142" s="283">
        <f>AE138*Parametre!$F$67</f>
        <v>0</v>
      </c>
      <c r="AF142" s="283">
        <f>AF138*Parametre!$F$67</f>
        <v>0</v>
      </c>
      <c r="AG142" s="283">
        <f>AG138*Parametre!$F$67</f>
        <v>0</v>
      </c>
      <c r="AH142" s="283">
        <f>AH138*Parametre!$F$67</f>
        <v>0</v>
      </c>
    </row>
    <row r="143" spans="1:34" x14ac:dyDescent="0.2">
      <c r="D143" s="253" t="s">
        <v>598</v>
      </c>
      <c r="E143" s="283">
        <f>E139*Parametre!$F$68</f>
        <v>0</v>
      </c>
      <c r="F143" s="283">
        <f>F139*Parametre!$F$68</f>
        <v>0</v>
      </c>
      <c r="G143" s="283">
        <f>G139*Parametre!$F$68</f>
        <v>0</v>
      </c>
      <c r="H143" s="283">
        <f>H139*Parametre!$F$68</f>
        <v>0</v>
      </c>
      <c r="I143" s="283">
        <f>I139*Parametre!$F$68</f>
        <v>0</v>
      </c>
      <c r="J143" s="283">
        <f>J139*Parametre!$F$68</f>
        <v>0</v>
      </c>
      <c r="K143" s="283">
        <f>K139*Parametre!$F$68</f>
        <v>0</v>
      </c>
      <c r="L143" s="283">
        <f>L139*Parametre!$F$68</f>
        <v>0</v>
      </c>
      <c r="M143" s="283">
        <f>M139*Parametre!$F$68</f>
        <v>0</v>
      </c>
      <c r="N143" s="283">
        <f>N139*Parametre!$F$68</f>
        <v>0</v>
      </c>
      <c r="O143" s="283">
        <f>O139*Parametre!$F$68</f>
        <v>0</v>
      </c>
      <c r="P143" s="283">
        <f>P139*Parametre!$F$68</f>
        <v>0</v>
      </c>
      <c r="Q143" s="283">
        <f>Q139*Parametre!$F$68</f>
        <v>0</v>
      </c>
      <c r="R143" s="283">
        <f>R139*Parametre!$F$68</f>
        <v>0</v>
      </c>
      <c r="S143" s="283">
        <f>S139*Parametre!$F$68</f>
        <v>0</v>
      </c>
      <c r="T143" s="283">
        <f>T139*Parametre!$F$68</f>
        <v>0</v>
      </c>
      <c r="U143" s="283">
        <f>U139*Parametre!$F$68</f>
        <v>0</v>
      </c>
      <c r="V143" s="283">
        <f>V139*Parametre!$F$68</f>
        <v>0</v>
      </c>
      <c r="W143" s="283">
        <f>W139*Parametre!$F$68</f>
        <v>0</v>
      </c>
      <c r="X143" s="283">
        <f>X139*Parametre!$F$68</f>
        <v>0</v>
      </c>
      <c r="Y143" s="283">
        <f>Y139*Parametre!$F$68</f>
        <v>0</v>
      </c>
      <c r="Z143" s="283">
        <f>Z139*Parametre!$F$68</f>
        <v>0</v>
      </c>
      <c r="AA143" s="283">
        <f>AA139*Parametre!$F$68</f>
        <v>0</v>
      </c>
      <c r="AB143" s="283">
        <f>AB139*Parametre!$F$68</f>
        <v>0</v>
      </c>
      <c r="AC143" s="283">
        <f>AC139*Parametre!$F$68</f>
        <v>0</v>
      </c>
      <c r="AD143" s="283">
        <f>AD139*Parametre!$F$68</f>
        <v>0</v>
      </c>
      <c r="AE143" s="283">
        <f>AE139*Parametre!$F$68</f>
        <v>0</v>
      </c>
      <c r="AF143" s="283">
        <f>AF139*Parametre!$F$68</f>
        <v>0</v>
      </c>
      <c r="AG143" s="283">
        <f>AG139*Parametre!$F$68</f>
        <v>0</v>
      </c>
      <c r="AH143" s="283">
        <f>AH139*Parametre!$F$68</f>
        <v>0</v>
      </c>
    </row>
    <row r="144" spans="1:34" x14ac:dyDescent="0.2">
      <c r="D144" s="253" t="s">
        <v>598</v>
      </c>
      <c r="E144" s="283">
        <f>E140*Parametre!$F$69</f>
        <v>0</v>
      </c>
      <c r="F144" s="283">
        <f>F140*Parametre!$F$69</f>
        <v>0</v>
      </c>
      <c r="G144" s="283">
        <f>G140*Parametre!$F$69</f>
        <v>0</v>
      </c>
      <c r="H144" s="283">
        <f>H140*Parametre!$F$69</f>
        <v>0</v>
      </c>
      <c r="I144" s="283">
        <f>I140*Parametre!$F$69</f>
        <v>0</v>
      </c>
      <c r="J144" s="283">
        <f>J140*Parametre!$F$69</f>
        <v>0</v>
      </c>
      <c r="K144" s="283">
        <f>K140*Parametre!$F$69</f>
        <v>0</v>
      </c>
      <c r="L144" s="283">
        <f>L140*Parametre!$F$69</f>
        <v>0</v>
      </c>
      <c r="M144" s="283">
        <f>M140*Parametre!$F$69</f>
        <v>0</v>
      </c>
      <c r="N144" s="283">
        <f>N140*Parametre!$F$69</f>
        <v>0</v>
      </c>
      <c r="O144" s="283">
        <f>O140*Parametre!$F$69</f>
        <v>0</v>
      </c>
      <c r="P144" s="283">
        <f>P140*Parametre!$F$69</f>
        <v>0</v>
      </c>
      <c r="Q144" s="283">
        <f>Q140*Parametre!$F$69</f>
        <v>0</v>
      </c>
      <c r="R144" s="283">
        <f>R140*Parametre!$F$69</f>
        <v>0</v>
      </c>
      <c r="S144" s="283">
        <f>S140*Parametre!$F$69</f>
        <v>0</v>
      </c>
      <c r="T144" s="283">
        <f>T140*Parametre!$F$69</f>
        <v>0</v>
      </c>
      <c r="U144" s="283">
        <f>U140*Parametre!$F$69</f>
        <v>0</v>
      </c>
      <c r="V144" s="283">
        <f>V140*Parametre!$F$69</f>
        <v>0</v>
      </c>
      <c r="W144" s="283">
        <f>W140*Parametre!$F$69</f>
        <v>0</v>
      </c>
      <c r="X144" s="283">
        <f>X140*Parametre!$F$69</f>
        <v>0</v>
      </c>
      <c r="Y144" s="283">
        <f>Y140*Parametre!$F$69</f>
        <v>0</v>
      </c>
      <c r="Z144" s="283">
        <f>Z140*Parametre!$F$69</f>
        <v>0</v>
      </c>
      <c r="AA144" s="283">
        <f>AA140*Parametre!$F$69</f>
        <v>0</v>
      </c>
      <c r="AB144" s="283">
        <f>AB140*Parametre!$F$69</f>
        <v>0</v>
      </c>
      <c r="AC144" s="283">
        <f>AC140*Parametre!$F$69</f>
        <v>0</v>
      </c>
      <c r="AD144" s="283">
        <f>AD140*Parametre!$F$69</f>
        <v>0</v>
      </c>
      <c r="AE144" s="283">
        <f>AE140*Parametre!$F$69</f>
        <v>0</v>
      </c>
      <c r="AF144" s="283">
        <f>AF140*Parametre!$F$69</f>
        <v>0</v>
      </c>
      <c r="AG144" s="283">
        <f>AG140*Parametre!$F$69</f>
        <v>0</v>
      </c>
      <c r="AH144" s="283">
        <f>AH140*Parametre!$F$69</f>
        <v>0</v>
      </c>
    </row>
    <row r="145" spans="4:34" x14ac:dyDescent="0.2">
      <c r="E145" s="283"/>
      <c r="F145" s="283"/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</row>
    <row r="146" spans="4:34" x14ac:dyDescent="0.2">
      <c r="D146" s="253" t="s">
        <v>599</v>
      </c>
      <c r="E146" s="283">
        <f>SUM(E142:E145)</f>
        <v>0</v>
      </c>
      <c r="F146" s="283">
        <f t="shared" ref="F146:AH146" si="92">SUM(F142:F145)</f>
        <v>0</v>
      </c>
      <c r="G146" s="283">
        <f t="shared" si="92"/>
        <v>0</v>
      </c>
      <c r="H146" s="283">
        <f t="shared" si="92"/>
        <v>0</v>
      </c>
      <c r="I146" s="283">
        <f t="shared" si="92"/>
        <v>0</v>
      </c>
      <c r="J146" s="283">
        <f t="shared" si="92"/>
        <v>0</v>
      </c>
      <c r="K146" s="283">
        <f t="shared" si="92"/>
        <v>0</v>
      </c>
      <c r="L146" s="283">
        <f t="shared" si="92"/>
        <v>0</v>
      </c>
      <c r="M146" s="283">
        <f t="shared" si="92"/>
        <v>0</v>
      </c>
      <c r="N146" s="283">
        <f t="shared" si="92"/>
        <v>0</v>
      </c>
      <c r="O146" s="283">
        <f t="shared" si="92"/>
        <v>0</v>
      </c>
      <c r="P146" s="283">
        <f t="shared" si="92"/>
        <v>0</v>
      </c>
      <c r="Q146" s="283">
        <f t="shared" si="92"/>
        <v>0</v>
      </c>
      <c r="R146" s="283">
        <f t="shared" si="92"/>
        <v>0</v>
      </c>
      <c r="S146" s="283">
        <f t="shared" si="92"/>
        <v>0</v>
      </c>
      <c r="T146" s="283">
        <f t="shared" si="92"/>
        <v>0</v>
      </c>
      <c r="U146" s="283">
        <f t="shared" si="92"/>
        <v>0</v>
      </c>
      <c r="V146" s="283">
        <f t="shared" si="92"/>
        <v>0</v>
      </c>
      <c r="W146" s="283">
        <f t="shared" si="92"/>
        <v>0</v>
      </c>
      <c r="X146" s="283">
        <f t="shared" si="92"/>
        <v>0</v>
      </c>
      <c r="Y146" s="283">
        <f t="shared" si="92"/>
        <v>0</v>
      </c>
      <c r="Z146" s="283">
        <f t="shared" si="92"/>
        <v>0</v>
      </c>
      <c r="AA146" s="283">
        <f t="shared" si="92"/>
        <v>0</v>
      </c>
      <c r="AB146" s="283">
        <f t="shared" si="92"/>
        <v>0</v>
      </c>
      <c r="AC146" s="283">
        <f t="shared" si="92"/>
        <v>0</v>
      </c>
      <c r="AD146" s="283">
        <f t="shared" si="92"/>
        <v>0</v>
      </c>
      <c r="AE146" s="283">
        <f t="shared" si="92"/>
        <v>0</v>
      </c>
      <c r="AF146" s="283">
        <f t="shared" si="92"/>
        <v>0</v>
      </c>
      <c r="AG146" s="283">
        <f t="shared" si="92"/>
        <v>0</v>
      </c>
      <c r="AH146" s="283">
        <f t="shared" si="92"/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46"/>
  <sheetViews>
    <sheetView zoomScale="80" zoomScaleNormal="80" workbookViewId="0">
      <selection activeCell="E23" sqref="E23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4" width="7.42578125" style="253" customWidth="1"/>
    <col min="5" max="34" width="7.710937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499</v>
      </c>
    </row>
    <row r="2" spans="1:36" s="256" customFormat="1" x14ac:dyDescent="0.2">
      <c r="A2" s="275" t="s">
        <v>498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4" t="s">
        <v>560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3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E123*$AJ$5</f>
        <v>57</v>
      </c>
      <c r="F5" s="280">
        <f t="shared" ref="F5:AH5" si="1">F123*$AJ$5</f>
        <v>57</v>
      </c>
      <c r="G5" s="280">
        <f t="shared" si="1"/>
        <v>57</v>
      </c>
      <c r="H5" s="280">
        <f t="shared" si="1"/>
        <v>57</v>
      </c>
      <c r="I5" s="280">
        <f t="shared" si="1"/>
        <v>57</v>
      </c>
      <c r="J5" s="280">
        <f t="shared" si="1"/>
        <v>57</v>
      </c>
      <c r="K5" s="280">
        <f t="shared" si="1"/>
        <v>57</v>
      </c>
      <c r="L5" s="280">
        <f t="shared" si="1"/>
        <v>57</v>
      </c>
      <c r="M5" s="280">
        <f t="shared" si="1"/>
        <v>57</v>
      </c>
      <c r="N5" s="280">
        <f t="shared" si="1"/>
        <v>57</v>
      </c>
      <c r="O5" s="280">
        <f t="shared" si="1"/>
        <v>57</v>
      </c>
      <c r="P5" s="280">
        <f t="shared" si="1"/>
        <v>57</v>
      </c>
      <c r="Q5" s="280">
        <f t="shared" si="1"/>
        <v>57</v>
      </c>
      <c r="R5" s="280">
        <f t="shared" si="1"/>
        <v>57</v>
      </c>
      <c r="S5" s="280">
        <f t="shared" si="1"/>
        <v>57</v>
      </c>
      <c r="T5" s="280">
        <f t="shared" si="1"/>
        <v>57</v>
      </c>
      <c r="U5" s="280">
        <f t="shared" si="1"/>
        <v>57</v>
      </c>
      <c r="V5" s="280">
        <f t="shared" si="1"/>
        <v>57</v>
      </c>
      <c r="W5" s="280">
        <f t="shared" si="1"/>
        <v>57</v>
      </c>
      <c r="X5" s="280">
        <f t="shared" si="1"/>
        <v>57</v>
      </c>
      <c r="Y5" s="280">
        <f t="shared" si="1"/>
        <v>57</v>
      </c>
      <c r="Z5" s="280">
        <f t="shared" si="1"/>
        <v>57</v>
      </c>
      <c r="AA5" s="280">
        <f t="shared" si="1"/>
        <v>57</v>
      </c>
      <c r="AB5" s="280">
        <f t="shared" si="1"/>
        <v>57</v>
      </c>
      <c r="AC5" s="280">
        <f t="shared" si="1"/>
        <v>57</v>
      </c>
      <c r="AD5" s="280">
        <f t="shared" si="1"/>
        <v>57</v>
      </c>
      <c r="AE5" s="280">
        <f t="shared" si="1"/>
        <v>57</v>
      </c>
      <c r="AF5" s="280">
        <f t="shared" si="1"/>
        <v>57</v>
      </c>
      <c r="AG5" s="280">
        <f t="shared" si="1"/>
        <v>57</v>
      </c>
      <c r="AH5" s="280">
        <f t="shared" si="1"/>
        <v>57</v>
      </c>
      <c r="AJ5" s="365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E124*$AJ$6</f>
        <v>38</v>
      </c>
      <c r="F6" s="280">
        <f t="shared" ref="F6:AH6" si="2">F124*$AJ$6</f>
        <v>38</v>
      </c>
      <c r="G6" s="280">
        <f t="shared" si="2"/>
        <v>38</v>
      </c>
      <c r="H6" s="280">
        <f t="shared" si="2"/>
        <v>38</v>
      </c>
      <c r="I6" s="280">
        <f t="shared" si="2"/>
        <v>38</v>
      </c>
      <c r="J6" s="280">
        <f t="shared" si="2"/>
        <v>38</v>
      </c>
      <c r="K6" s="280">
        <f t="shared" si="2"/>
        <v>38</v>
      </c>
      <c r="L6" s="280">
        <f t="shared" si="2"/>
        <v>38</v>
      </c>
      <c r="M6" s="280">
        <f t="shared" si="2"/>
        <v>38</v>
      </c>
      <c r="N6" s="280">
        <f t="shared" si="2"/>
        <v>38</v>
      </c>
      <c r="O6" s="280">
        <f t="shared" si="2"/>
        <v>38</v>
      </c>
      <c r="P6" s="280">
        <f t="shared" si="2"/>
        <v>38</v>
      </c>
      <c r="Q6" s="280">
        <f t="shared" si="2"/>
        <v>38</v>
      </c>
      <c r="R6" s="280">
        <f t="shared" si="2"/>
        <v>38</v>
      </c>
      <c r="S6" s="280">
        <f t="shared" si="2"/>
        <v>38</v>
      </c>
      <c r="T6" s="280">
        <f t="shared" si="2"/>
        <v>38</v>
      </c>
      <c r="U6" s="280">
        <f t="shared" si="2"/>
        <v>38</v>
      </c>
      <c r="V6" s="280">
        <f t="shared" si="2"/>
        <v>38</v>
      </c>
      <c r="W6" s="280">
        <f t="shared" si="2"/>
        <v>38</v>
      </c>
      <c r="X6" s="280">
        <f t="shared" si="2"/>
        <v>38</v>
      </c>
      <c r="Y6" s="280">
        <f t="shared" si="2"/>
        <v>38</v>
      </c>
      <c r="Z6" s="280">
        <f t="shared" si="2"/>
        <v>38</v>
      </c>
      <c r="AA6" s="280">
        <f t="shared" si="2"/>
        <v>38</v>
      </c>
      <c r="AB6" s="280">
        <f t="shared" si="2"/>
        <v>38</v>
      </c>
      <c r="AC6" s="280">
        <f t="shared" si="2"/>
        <v>38</v>
      </c>
      <c r="AD6" s="280">
        <f t="shared" si="2"/>
        <v>38</v>
      </c>
      <c r="AE6" s="280">
        <f t="shared" si="2"/>
        <v>38</v>
      </c>
      <c r="AF6" s="280">
        <f t="shared" si="2"/>
        <v>38</v>
      </c>
      <c r="AG6" s="280">
        <f t="shared" si="2"/>
        <v>38</v>
      </c>
      <c r="AH6" s="280">
        <f t="shared" si="2"/>
        <v>38</v>
      </c>
      <c r="AJ6" s="365">
        <v>1</v>
      </c>
    </row>
    <row r="7" spans="1:36" s="252" customFormat="1" x14ac:dyDescent="0.2">
      <c r="A7" s="255">
        <v>3</v>
      </c>
      <c r="B7" s="254" t="s">
        <v>562</v>
      </c>
      <c r="C7" s="254" t="s">
        <v>537</v>
      </c>
      <c r="D7" s="262">
        <v>3.5</v>
      </c>
      <c r="E7" s="280">
        <f>E125*$AJ$7</f>
        <v>95</v>
      </c>
      <c r="F7" s="280">
        <f t="shared" ref="F7:AH7" si="3">F125*$AJ$7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365">
        <v>1</v>
      </c>
    </row>
    <row r="8" spans="1:36" s="252" customFormat="1" x14ac:dyDescent="0.2">
      <c r="A8" s="255">
        <v>4</v>
      </c>
      <c r="B8" s="378" t="s">
        <v>562</v>
      </c>
      <c r="C8" s="378" t="s">
        <v>536</v>
      </c>
      <c r="D8" s="262">
        <v>0</v>
      </c>
      <c r="E8" s="280">
        <f>E126*$AJ$8</f>
        <v>0</v>
      </c>
      <c r="F8" s="280">
        <f t="shared" ref="F8:AH8" si="4">F126*$AJ$8</f>
        <v>0</v>
      </c>
      <c r="G8" s="280">
        <f t="shared" si="4"/>
        <v>0</v>
      </c>
      <c r="H8" s="280">
        <f t="shared" si="4"/>
        <v>0</v>
      </c>
      <c r="I8" s="280">
        <f t="shared" si="4"/>
        <v>0</v>
      </c>
      <c r="J8" s="280">
        <f t="shared" si="4"/>
        <v>0</v>
      </c>
      <c r="K8" s="280">
        <f t="shared" si="4"/>
        <v>0</v>
      </c>
      <c r="L8" s="280">
        <f t="shared" si="4"/>
        <v>0</v>
      </c>
      <c r="M8" s="280">
        <f t="shared" si="4"/>
        <v>0</v>
      </c>
      <c r="N8" s="280">
        <f t="shared" si="4"/>
        <v>0</v>
      </c>
      <c r="O8" s="280">
        <f t="shared" si="4"/>
        <v>0</v>
      </c>
      <c r="P8" s="280">
        <f t="shared" si="4"/>
        <v>0</v>
      </c>
      <c r="Q8" s="280">
        <f t="shared" si="4"/>
        <v>0</v>
      </c>
      <c r="R8" s="280">
        <f t="shared" si="4"/>
        <v>0</v>
      </c>
      <c r="S8" s="280">
        <f t="shared" si="4"/>
        <v>0</v>
      </c>
      <c r="T8" s="280">
        <f t="shared" si="4"/>
        <v>0</v>
      </c>
      <c r="U8" s="280">
        <f t="shared" si="4"/>
        <v>0</v>
      </c>
      <c r="V8" s="280">
        <f t="shared" si="4"/>
        <v>0</v>
      </c>
      <c r="W8" s="280">
        <f t="shared" si="4"/>
        <v>0</v>
      </c>
      <c r="X8" s="280">
        <f t="shared" si="4"/>
        <v>0</v>
      </c>
      <c r="Y8" s="280">
        <f t="shared" si="4"/>
        <v>0</v>
      </c>
      <c r="Z8" s="280">
        <f t="shared" si="4"/>
        <v>0</v>
      </c>
      <c r="AA8" s="280">
        <f t="shared" si="4"/>
        <v>0</v>
      </c>
      <c r="AB8" s="280">
        <f t="shared" si="4"/>
        <v>0</v>
      </c>
      <c r="AC8" s="280">
        <f t="shared" si="4"/>
        <v>0</v>
      </c>
      <c r="AD8" s="280">
        <f t="shared" si="4"/>
        <v>0</v>
      </c>
      <c r="AE8" s="280">
        <f t="shared" si="4"/>
        <v>0</v>
      </c>
      <c r="AF8" s="280">
        <f t="shared" si="4"/>
        <v>0</v>
      </c>
      <c r="AG8" s="280">
        <f t="shared" si="4"/>
        <v>0</v>
      </c>
      <c r="AH8" s="280">
        <f t="shared" si="4"/>
        <v>0</v>
      </c>
      <c r="AJ8" s="365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366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0'!E10/'Rýchlosti 0'!E5,0)</f>
        <v>1536.8421052631579</v>
      </c>
      <c r="F10" s="282">
        <f>IFERROR('Intenzity 0'!F10/'Rýchlosti 0'!F5,0)</f>
        <v>1536.8421052631579</v>
      </c>
      <c r="G10" s="282">
        <f>IFERROR('Intenzity 0'!G10/'Rýchlosti 0'!G5,0)</f>
        <v>1536.8421052631579</v>
      </c>
      <c r="H10" s="282">
        <f>IFERROR('Intenzity 0'!H10/'Rýchlosti 0'!H5,0)</f>
        <v>1536.8421052631579</v>
      </c>
      <c r="I10" s="282">
        <f>IFERROR('Intenzity 0'!I10/'Rýchlosti 0'!I5,0)</f>
        <v>1536.8421052631579</v>
      </c>
      <c r="J10" s="282">
        <f>IFERROR('Intenzity 0'!J10/'Rýchlosti 0'!J5,0)</f>
        <v>1536.8421052631579</v>
      </c>
      <c r="K10" s="282">
        <f>IFERROR('Intenzity 0'!K10/'Rýchlosti 0'!K5,0)</f>
        <v>1536.8421052631579</v>
      </c>
      <c r="L10" s="282">
        <f>IFERROR('Intenzity 0'!L10/'Rýchlosti 0'!L5,0)</f>
        <v>1536.8421052631579</v>
      </c>
      <c r="M10" s="282">
        <f>IFERROR('Intenzity 0'!M10/'Rýchlosti 0'!M5,0)</f>
        <v>1536.8421052631579</v>
      </c>
      <c r="N10" s="282">
        <f>IFERROR('Intenzity 0'!N10/'Rýchlosti 0'!N5,0)</f>
        <v>1536.8421052631579</v>
      </c>
      <c r="O10" s="282">
        <f>IFERROR('Intenzity 0'!O10/'Rýchlosti 0'!O5,0)</f>
        <v>1536.8421052631579</v>
      </c>
      <c r="P10" s="282">
        <f>IFERROR('Intenzity 0'!P10/'Rýchlosti 0'!P5,0)</f>
        <v>1536.8421052631579</v>
      </c>
      <c r="Q10" s="282">
        <f>IFERROR('Intenzity 0'!Q10/'Rýchlosti 0'!Q5,0)</f>
        <v>1536.8421052631579</v>
      </c>
      <c r="R10" s="282">
        <f>IFERROR('Intenzity 0'!R10/'Rýchlosti 0'!R5,0)</f>
        <v>1536.8421052631579</v>
      </c>
      <c r="S10" s="282">
        <f>IFERROR('Intenzity 0'!S10/'Rýchlosti 0'!S5,0)</f>
        <v>1536.8421052631579</v>
      </c>
      <c r="T10" s="282">
        <f>IFERROR('Intenzity 0'!T10/'Rýchlosti 0'!T5,0)</f>
        <v>1536.8421052631579</v>
      </c>
      <c r="U10" s="282">
        <f>IFERROR('Intenzity 0'!U10/'Rýchlosti 0'!U5,0)</f>
        <v>1536.8421052631579</v>
      </c>
      <c r="V10" s="282">
        <f>IFERROR('Intenzity 0'!V10/'Rýchlosti 0'!V5,0)</f>
        <v>1536.8421052631579</v>
      </c>
      <c r="W10" s="282">
        <f>IFERROR('Intenzity 0'!W10/'Rýchlosti 0'!W5,0)</f>
        <v>1536.8421052631579</v>
      </c>
      <c r="X10" s="282">
        <f>IFERROR('Intenzity 0'!X10/'Rýchlosti 0'!X5,0)</f>
        <v>1536.8421052631579</v>
      </c>
      <c r="Y10" s="282">
        <f>IFERROR('Intenzity 0'!Y10/'Rýchlosti 0'!Y5,0)</f>
        <v>1536.8421052631579</v>
      </c>
      <c r="Z10" s="282">
        <f>IFERROR('Intenzity 0'!Z10/'Rýchlosti 0'!Z5,0)</f>
        <v>1536.8421052631579</v>
      </c>
      <c r="AA10" s="282">
        <f>IFERROR('Intenzity 0'!AA10/'Rýchlosti 0'!AA5,0)</f>
        <v>1536.8421052631579</v>
      </c>
      <c r="AB10" s="282">
        <f>IFERROR('Intenzity 0'!AB10/'Rýchlosti 0'!AB5,0)</f>
        <v>1536.8421052631579</v>
      </c>
      <c r="AC10" s="282">
        <f>IFERROR('Intenzity 0'!AC10/'Rýchlosti 0'!AC5,0)</f>
        <v>1536.8421052631579</v>
      </c>
      <c r="AD10" s="282">
        <f>IFERROR('Intenzity 0'!AD10/'Rýchlosti 0'!AD5,0)</f>
        <v>1536.8421052631579</v>
      </c>
      <c r="AE10" s="282">
        <f>IFERROR('Intenzity 0'!AE10/'Rýchlosti 0'!AE5,0)</f>
        <v>1536.8421052631579</v>
      </c>
      <c r="AF10" s="282">
        <f>IFERROR('Intenzity 0'!AF10/'Rýchlosti 0'!AF5,0)</f>
        <v>1536.8421052631579</v>
      </c>
      <c r="AG10" s="282">
        <f>IFERROR('Intenzity 0'!AG10/'Rýchlosti 0'!AG5,0)</f>
        <v>1536.8421052631579</v>
      </c>
      <c r="AH10" s="282">
        <f>IFERROR('Intenzity 0'!AH10/'Rýchlosti 0'!AH5,0)</f>
        <v>1536.8421052631579</v>
      </c>
      <c r="AJ10" s="366"/>
    </row>
    <row r="11" spans="1:36" s="252" customFormat="1" x14ac:dyDescent="0.2">
      <c r="A11" s="255"/>
      <c r="B11" s="254"/>
      <c r="C11" s="254"/>
      <c r="D11" s="262"/>
      <c r="E11" s="282">
        <f>IFERROR('Intenzity 0'!E11/'Rýchlosti 0'!E6,0)</f>
        <v>4226.3157894736851</v>
      </c>
      <c r="F11" s="282">
        <f>IFERROR('Intenzity 0'!F11/'Rýchlosti 0'!F6,0)</f>
        <v>4226.3157894736851</v>
      </c>
      <c r="G11" s="282">
        <f>IFERROR('Intenzity 0'!G11/'Rýchlosti 0'!G6,0)</f>
        <v>4226.3157894736851</v>
      </c>
      <c r="H11" s="282">
        <f>IFERROR('Intenzity 0'!H11/'Rýchlosti 0'!H6,0)</f>
        <v>4226.3157894736851</v>
      </c>
      <c r="I11" s="282">
        <f>IFERROR('Intenzity 0'!I11/'Rýchlosti 0'!I6,0)</f>
        <v>4226.3157894736851</v>
      </c>
      <c r="J11" s="282">
        <f>IFERROR('Intenzity 0'!J11/'Rýchlosti 0'!J6,0)</f>
        <v>4226.3157894736851</v>
      </c>
      <c r="K11" s="282">
        <f>IFERROR('Intenzity 0'!K11/'Rýchlosti 0'!K6,0)</f>
        <v>4226.3157894736851</v>
      </c>
      <c r="L11" s="282">
        <f>IFERROR('Intenzity 0'!L11/'Rýchlosti 0'!L6,0)</f>
        <v>4226.3157894736851</v>
      </c>
      <c r="M11" s="282">
        <f>IFERROR('Intenzity 0'!M11/'Rýchlosti 0'!M6,0)</f>
        <v>4226.3157894736851</v>
      </c>
      <c r="N11" s="282">
        <f>IFERROR('Intenzity 0'!N11/'Rýchlosti 0'!N6,0)</f>
        <v>4226.3157894736851</v>
      </c>
      <c r="O11" s="282">
        <f>IFERROR('Intenzity 0'!O11/'Rýchlosti 0'!O6,0)</f>
        <v>4226.3157894736851</v>
      </c>
      <c r="P11" s="282">
        <f>IFERROR('Intenzity 0'!P11/'Rýchlosti 0'!P6,0)</f>
        <v>4226.3157894736851</v>
      </c>
      <c r="Q11" s="282">
        <f>IFERROR('Intenzity 0'!Q11/'Rýchlosti 0'!Q6,0)</f>
        <v>4226.3157894736851</v>
      </c>
      <c r="R11" s="282">
        <f>IFERROR('Intenzity 0'!R11/'Rýchlosti 0'!R6,0)</f>
        <v>4226.3157894736851</v>
      </c>
      <c r="S11" s="282">
        <f>IFERROR('Intenzity 0'!S11/'Rýchlosti 0'!S6,0)</f>
        <v>4226.3157894736851</v>
      </c>
      <c r="T11" s="282">
        <f>IFERROR('Intenzity 0'!T11/'Rýchlosti 0'!T6,0)</f>
        <v>4226.3157894736851</v>
      </c>
      <c r="U11" s="282">
        <f>IFERROR('Intenzity 0'!U11/'Rýchlosti 0'!U6,0)</f>
        <v>4226.3157894736851</v>
      </c>
      <c r="V11" s="282">
        <f>IFERROR('Intenzity 0'!V11/'Rýchlosti 0'!V6,0)</f>
        <v>4226.3157894736851</v>
      </c>
      <c r="W11" s="282">
        <f>IFERROR('Intenzity 0'!W11/'Rýchlosti 0'!W6,0)</f>
        <v>4226.3157894736851</v>
      </c>
      <c r="X11" s="282">
        <f>IFERROR('Intenzity 0'!X11/'Rýchlosti 0'!X6,0)</f>
        <v>4226.3157894736851</v>
      </c>
      <c r="Y11" s="282">
        <f>IFERROR('Intenzity 0'!Y11/'Rýchlosti 0'!Y6,0)</f>
        <v>4226.3157894736851</v>
      </c>
      <c r="Z11" s="282">
        <f>IFERROR('Intenzity 0'!Z11/'Rýchlosti 0'!Z6,0)</f>
        <v>4226.3157894736851</v>
      </c>
      <c r="AA11" s="282">
        <f>IFERROR('Intenzity 0'!AA11/'Rýchlosti 0'!AA6,0)</f>
        <v>4226.3157894736851</v>
      </c>
      <c r="AB11" s="282">
        <f>IFERROR('Intenzity 0'!AB11/'Rýchlosti 0'!AB6,0)</f>
        <v>4226.3157894736851</v>
      </c>
      <c r="AC11" s="282">
        <f>IFERROR('Intenzity 0'!AC11/'Rýchlosti 0'!AC6,0)</f>
        <v>4226.3157894736851</v>
      </c>
      <c r="AD11" s="282">
        <f>IFERROR('Intenzity 0'!AD11/'Rýchlosti 0'!AD6,0)</f>
        <v>4226.3157894736851</v>
      </c>
      <c r="AE11" s="282">
        <f>IFERROR('Intenzity 0'!AE11/'Rýchlosti 0'!AE6,0)</f>
        <v>4226.3157894736851</v>
      </c>
      <c r="AF11" s="282">
        <f>IFERROR('Intenzity 0'!AF11/'Rýchlosti 0'!AF6,0)</f>
        <v>4226.3157894736851</v>
      </c>
      <c r="AG11" s="282">
        <f>IFERROR('Intenzity 0'!AG11/'Rýchlosti 0'!AG6,0)</f>
        <v>4226.3157894736851</v>
      </c>
      <c r="AH11" s="282">
        <f>IFERROR('Intenzity 0'!AH11/'Rýchlosti 0'!AH6,0)</f>
        <v>4226.3157894736851</v>
      </c>
      <c r="AJ11" s="366"/>
    </row>
    <row r="12" spans="1:36" s="252" customFormat="1" x14ac:dyDescent="0.2">
      <c r="A12" s="255"/>
      <c r="B12" s="254"/>
      <c r="C12" s="254"/>
      <c r="D12" s="262"/>
      <c r="E12" s="282">
        <f>IFERROR('Intenzity 0'!E12/'Rýchlosti 0'!E7,0)</f>
        <v>0</v>
      </c>
      <c r="F12" s="282">
        <f>IFERROR('Intenzity 0'!F12/'Rýchlosti 0'!F7,0)</f>
        <v>0</v>
      </c>
      <c r="G12" s="282">
        <f>IFERROR('Intenzity 0'!G12/'Rýchlosti 0'!G7,0)</f>
        <v>0</v>
      </c>
      <c r="H12" s="282">
        <f>IFERROR('Intenzity 0'!H12/'Rýchlosti 0'!H7,0)</f>
        <v>0</v>
      </c>
      <c r="I12" s="282">
        <f>IFERROR('Intenzity 0'!I12/'Rýchlosti 0'!I7,0)</f>
        <v>0</v>
      </c>
      <c r="J12" s="282">
        <f>IFERROR('Intenzity 0'!J12/'Rýchlosti 0'!J7,0)</f>
        <v>0</v>
      </c>
      <c r="K12" s="282">
        <f>IFERROR('Intenzity 0'!K12/'Rýchlosti 0'!K7,0)</f>
        <v>0</v>
      </c>
      <c r="L12" s="282">
        <f>IFERROR('Intenzity 0'!L12/'Rýchlosti 0'!L7,0)</f>
        <v>0</v>
      </c>
      <c r="M12" s="282">
        <f>IFERROR('Intenzity 0'!M12/'Rýchlosti 0'!M7,0)</f>
        <v>0</v>
      </c>
      <c r="N12" s="282">
        <f>IFERROR('Intenzity 0'!N12/'Rýchlosti 0'!N7,0)</f>
        <v>0</v>
      </c>
      <c r="O12" s="282">
        <f>IFERROR('Intenzity 0'!O12/'Rýchlosti 0'!O7,0)</f>
        <v>0</v>
      </c>
      <c r="P12" s="282">
        <f>IFERROR('Intenzity 0'!P12/'Rýchlosti 0'!P7,0)</f>
        <v>0</v>
      </c>
      <c r="Q12" s="282">
        <f>IFERROR('Intenzity 0'!Q12/'Rýchlosti 0'!Q7,0)</f>
        <v>0</v>
      </c>
      <c r="R12" s="282">
        <f>IFERROR('Intenzity 0'!R12/'Rýchlosti 0'!R7,0)</f>
        <v>0</v>
      </c>
      <c r="S12" s="282">
        <f>IFERROR('Intenzity 0'!S12/'Rýchlosti 0'!S7,0)</f>
        <v>0</v>
      </c>
      <c r="T12" s="282">
        <f>IFERROR('Intenzity 0'!T12/'Rýchlosti 0'!T7,0)</f>
        <v>0</v>
      </c>
      <c r="U12" s="282">
        <f>IFERROR('Intenzity 0'!U12/'Rýchlosti 0'!U7,0)</f>
        <v>0</v>
      </c>
      <c r="V12" s="282">
        <f>IFERROR('Intenzity 0'!V12/'Rýchlosti 0'!V7,0)</f>
        <v>0</v>
      </c>
      <c r="W12" s="282">
        <f>IFERROR('Intenzity 0'!W12/'Rýchlosti 0'!W7,0)</f>
        <v>0</v>
      </c>
      <c r="X12" s="282">
        <f>IFERROR('Intenzity 0'!X12/'Rýchlosti 0'!X7,0)</f>
        <v>0</v>
      </c>
      <c r="Y12" s="282">
        <f>IFERROR('Intenzity 0'!Y12/'Rýchlosti 0'!Y7,0)</f>
        <v>0</v>
      </c>
      <c r="Z12" s="282">
        <f>IFERROR('Intenzity 0'!Z12/'Rýchlosti 0'!Z7,0)</f>
        <v>0</v>
      </c>
      <c r="AA12" s="282">
        <f>IFERROR('Intenzity 0'!AA12/'Rýchlosti 0'!AA7,0)</f>
        <v>0</v>
      </c>
      <c r="AB12" s="282">
        <f>IFERROR('Intenzity 0'!AB12/'Rýchlosti 0'!AB7,0)</f>
        <v>0</v>
      </c>
      <c r="AC12" s="282">
        <f>IFERROR('Intenzity 0'!AC12/'Rýchlosti 0'!AC7,0)</f>
        <v>0</v>
      </c>
      <c r="AD12" s="282">
        <f>IFERROR('Intenzity 0'!AD12/'Rýchlosti 0'!AD7,0)</f>
        <v>0</v>
      </c>
      <c r="AE12" s="282">
        <f>IFERROR('Intenzity 0'!AE12/'Rýchlosti 0'!AE7,0)</f>
        <v>0</v>
      </c>
      <c r="AF12" s="282">
        <f>IFERROR('Intenzity 0'!AF12/'Rýchlosti 0'!AF7,0)</f>
        <v>0</v>
      </c>
      <c r="AG12" s="282">
        <f>IFERROR('Intenzity 0'!AG12/'Rýchlosti 0'!AG7,0)</f>
        <v>0</v>
      </c>
      <c r="AH12" s="282">
        <f>IFERROR('Intenzity 0'!AH12/'Rýchlosti 0'!AH7,0)</f>
        <v>0</v>
      </c>
      <c r="AJ12" s="366"/>
    </row>
    <row r="13" spans="1:36" s="252" customFormat="1" x14ac:dyDescent="0.2">
      <c r="A13" s="255"/>
      <c r="B13" s="254"/>
      <c r="C13" s="254"/>
      <c r="D13" s="262"/>
      <c r="E13" s="282">
        <f>IFERROR('Intenzity 0'!E13/'Rýchlosti 0'!E8,0)</f>
        <v>0</v>
      </c>
      <c r="F13" s="282">
        <f>IFERROR('Intenzity 0'!F13/'Rýchlosti 0'!F8,0)</f>
        <v>0</v>
      </c>
      <c r="G13" s="282">
        <f>IFERROR('Intenzity 0'!G13/'Rýchlosti 0'!G8,0)</f>
        <v>0</v>
      </c>
      <c r="H13" s="282">
        <f>IFERROR('Intenzity 0'!H13/'Rýchlosti 0'!H8,0)</f>
        <v>0</v>
      </c>
      <c r="I13" s="282">
        <f>IFERROR('Intenzity 0'!I13/'Rýchlosti 0'!I8,0)</f>
        <v>0</v>
      </c>
      <c r="J13" s="282">
        <f>IFERROR('Intenzity 0'!J13/'Rýchlosti 0'!J8,0)</f>
        <v>0</v>
      </c>
      <c r="K13" s="282">
        <f>IFERROR('Intenzity 0'!K13/'Rýchlosti 0'!K8,0)</f>
        <v>0</v>
      </c>
      <c r="L13" s="282">
        <f>IFERROR('Intenzity 0'!L13/'Rýchlosti 0'!L8,0)</f>
        <v>0</v>
      </c>
      <c r="M13" s="282">
        <f>IFERROR('Intenzity 0'!M13/'Rýchlosti 0'!M8,0)</f>
        <v>0</v>
      </c>
      <c r="N13" s="282">
        <f>IFERROR('Intenzity 0'!N13/'Rýchlosti 0'!N8,0)</f>
        <v>0</v>
      </c>
      <c r="O13" s="282">
        <f>IFERROR('Intenzity 0'!O13/'Rýchlosti 0'!O8,0)</f>
        <v>0</v>
      </c>
      <c r="P13" s="282">
        <f>IFERROR('Intenzity 0'!P13/'Rýchlosti 0'!P8,0)</f>
        <v>0</v>
      </c>
      <c r="Q13" s="282">
        <f>IFERROR('Intenzity 0'!Q13/'Rýchlosti 0'!Q8,0)</f>
        <v>0</v>
      </c>
      <c r="R13" s="282">
        <f>IFERROR('Intenzity 0'!R13/'Rýchlosti 0'!R8,0)</f>
        <v>0</v>
      </c>
      <c r="S13" s="282">
        <f>IFERROR('Intenzity 0'!S13/'Rýchlosti 0'!S8,0)</f>
        <v>0</v>
      </c>
      <c r="T13" s="282">
        <f>IFERROR('Intenzity 0'!T13/'Rýchlosti 0'!T8,0)</f>
        <v>0</v>
      </c>
      <c r="U13" s="282">
        <f>IFERROR('Intenzity 0'!U13/'Rýchlosti 0'!U8,0)</f>
        <v>0</v>
      </c>
      <c r="V13" s="282">
        <f>IFERROR('Intenzity 0'!V13/'Rýchlosti 0'!V8,0)</f>
        <v>0</v>
      </c>
      <c r="W13" s="282">
        <f>IFERROR('Intenzity 0'!W13/'Rýchlosti 0'!W8,0)</f>
        <v>0</v>
      </c>
      <c r="X13" s="282">
        <f>IFERROR('Intenzity 0'!X13/'Rýchlosti 0'!X8,0)</f>
        <v>0</v>
      </c>
      <c r="Y13" s="282">
        <f>IFERROR('Intenzity 0'!Y13/'Rýchlosti 0'!Y8,0)</f>
        <v>0</v>
      </c>
      <c r="Z13" s="282">
        <f>IFERROR('Intenzity 0'!Z13/'Rýchlosti 0'!Z8,0)</f>
        <v>0</v>
      </c>
      <c r="AA13" s="282">
        <f>IFERROR('Intenzity 0'!AA13/'Rýchlosti 0'!AA8,0)</f>
        <v>0</v>
      </c>
      <c r="AB13" s="282">
        <f>IFERROR('Intenzity 0'!AB13/'Rýchlosti 0'!AB8,0)</f>
        <v>0</v>
      </c>
      <c r="AC13" s="282">
        <f>IFERROR('Intenzity 0'!AC13/'Rýchlosti 0'!AC8,0)</f>
        <v>0</v>
      </c>
      <c r="AD13" s="282">
        <f>IFERROR('Intenzity 0'!AD13/'Rýchlosti 0'!AD8,0)</f>
        <v>0</v>
      </c>
      <c r="AE13" s="282">
        <f>IFERROR('Intenzity 0'!AE13/'Rýchlosti 0'!AE8,0)</f>
        <v>0</v>
      </c>
      <c r="AF13" s="282">
        <f>IFERROR('Intenzity 0'!AF13/'Rýchlosti 0'!AF8,0)</f>
        <v>0</v>
      </c>
      <c r="AG13" s="282">
        <f>IFERROR('Intenzity 0'!AG13/'Rýchlosti 0'!AG8,0)</f>
        <v>0</v>
      </c>
      <c r="AH13" s="282">
        <f>IFERROR('Intenzity 0'!AH13/'Rýchlosti 0'!AH8,0)</f>
        <v>0</v>
      </c>
      <c r="AJ13" s="366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366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5763.1578947368434</v>
      </c>
      <c r="F15" s="282">
        <f t="shared" si="5"/>
        <v>5763.1578947368434</v>
      </c>
      <c r="G15" s="282">
        <f t="shared" si="5"/>
        <v>5763.1578947368434</v>
      </c>
      <c r="H15" s="282">
        <f t="shared" si="5"/>
        <v>5763.1578947368434</v>
      </c>
      <c r="I15" s="282">
        <f t="shared" si="5"/>
        <v>5763.1578947368434</v>
      </c>
      <c r="J15" s="282">
        <f t="shared" si="5"/>
        <v>5763.1578947368434</v>
      </c>
      <c r="K15" s="282">
        <f t="shared" si="5"/>
        <v>5763.1578947368434</v>
      </c>
      <c r="L15" s="282">
        <f t="shared" si="5"/>
        <v>5763.1578947368434</v>
      </c>
      <c r="M15" s="282">
        <f t="shared" si="5"/>
        <v>5763.1578947368434</v>
      </c>
      <c r="N15" s="282">
        <f t="shared" si="5"/>
        <v>5763.1578947368434</v>
      </c>
      <c r="O15" s="282">
        <f t="shared" si="5"/>
        <v>5763.1578947368434</v>
      </c>
      <c r="P15" s="282">
        <f t="shared" si="5"/>
        <v>5763.1578947368434</v>
      </c>
      <c r="Q15" s="282">
        <f t="shared" si="5"/>
        <v>5763.1578947368434</v>
      </c>
      <c r="R15" s="282">
        <f t="shared" si="5"/>
        <v>5763.1578947368434</v>
      </c>
      <c r="S15" s="282">
        <f t="shared" si="5"/>
        <v>5763.1578947368434</v>
      </c>
      <c r="T15" s="282">
        <f t="shared" si="5"/>
        <v>5763.1578947368434</v>
      </c>
      <c r="U15" s="282">
        <f t="shared" si="5"/>
        <v>5763.1578947368434</v>
      </c>
      <c r="V15" s="282">
        <f t="shared" si="5"/>
        <v>5763.1578947368434</v>
      </c>
      <c r="W15" s="282">
        <f t="shared" si="5"/>
        <v>5763.1578947368434</v>
      </c>
      <c r="X15" s="282">
        <f t="shared" si="5"/>
        <v>5763.1578947368434</v>
      </c>
      <c r="Y15" s="282">
        <f t="shared" si="5"/>
        <v>5763.1578947368434</v>
      </c>
      <c r="Z15" s="282">
        <f t="shared" si="5"/>
        <v>5763.1578947368434</v>
      </c>
      <c r="AA15" s="282">
        <f t="shared" si="5"/>
        <v>5763.1578947368434</v>
      </c>
      <c r="AB15" s="282">
        <f t="shared" si="5"/>
        <v>5763.1578947368434</v>
      </c>
      <c r="AC15" s="282">
        <f t="shared" si="5"/>
        <v>5763.1578947368434</v>
      </c>
      <c r="AD15" s="282">
        <f t="shared" si="5"/>
        <v>5763.1578947368434</v>
      </c>
      <c r="AE15" s="282">
        <f t="shared" si="5"/>
        <v>5763.1578947368434</v>
      </c>
      <c r="AF15" s="282">
        <f t="shared" si="5"/>
        <v>5763.1578947368434</v>
      </c>
      <c r="AG15" s="282">
        <f t="shared" si="5"/>
        <v>5763.1578947368434</v>
      </c>
      <c r="AH15" s="282">
        <f t="shared" si="5"/>
        <v>5763.1578947368434</v>
      </c>
      <c r="AJ15" s="366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366"/>
    </row>
    <row r="17" spans="1:36" s="252" customFormat="1" x14ac:dyDescent="0.2">
      <c r="A17" s="255"/>
      <c r="B17" s="254"/>
      <c r="C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366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6.179999999999998E-2</v>
      </c>
      <c r="I18" s="313">
        <f>IFERROR(HLOOKUP(I5,Parametre!$C$113:$DS$119,2,FALSE),0)</f>
        <v>6.179999999999998E-2</v>
      </c>
      <c r="J18" s="313">
        <f>IFERROR(HLOOKUP(J5,Parametre!$C$113:$DS$119,2,FALSE),0)</f>
        <v>6.179999999999998E-2</v>
      </c>
      <c r="K18" s="313">
        <f>IFERROR(HLOOKUP(K5,Parametre!$C$113:$DS$119,2,FALSE),0)</f>
        <v>6.179999999999998E-2</v>
      </c>
      <c r="L18" s="313">
        <f>IFERROR(HLOOKUP(L5,Parametre!$C$113:$DS$119,2,FALSE),0)</f>
        <v>6.179999999999998E-2</v>
      </c>
      <c r="M18" s="313">
        <f>IFERROR(HLOOKUP(M5,Parametre!$C$113:$DS$119,2,FALSE),0)</f>
        <v>6.179999999999998E-2</v>
      </c>
      <c r="N18" s="313">
        <f>IFERROR(HLOOKUP(N5,Parametre!$C$113:$DS$119,2,FALSE),0)</f>
        <v>6.179999999999998E-2</v>
      </c>
      <c r="O18" s="313">
        <f>IFERROR(HLOOKUP(O5,Parametre!$C$113:$DS$119,2,FALSE),0)</f>
        <v>6.179999999999998E-2</v>
      </c>
      <c r="P18" s="313">
        <f>IFERROR(HLOOKUP(P5,Parametre!$C$113:$DS$119,2,FALSE),0)</f>
        <v>6.179999999999998E-2</v>
      </c>
      <c r="Q18" s="313">
        <f>IFERROR(HLOOKUP(Q5,Parametre!$C$113:$DS$119,2,FALSE),0)</f>
        <v>6.179999999999998E-2</v>
      </c>
      <c r="R18" s="313">
        <f>IFERROR(HLOOKUP(R5,Parametre!$C$113:$DS$119,2,FALSE),0)</f>
        <v>6.179999999999998E-2</v>
      </c>
      <c r="S18" s="313">
        <f>IFERROR(HLOOKUP(S5,Parametre!$C$113:$DS$119,2,FALSE),0)</f>
        <v>6.179999999999998E-2</v>
      </c>
      <c r="T18" s="313">
        <f>IFERROR(HLOOKUP(T5,Parametre!$C$113:$DS$119,2,FALSE),0)</f>
        <v>6.179999999999998E-2</v>
      </c>
      <c r="U18" s="313">
        <f>IFERROR(HLOOKUP(U5,Parametre!$C$113:$DS$119,2,FALSE),0)</f>
        <v>6.179999999999998E-2</v>
      </c>
      <c r="V18" s="313">
        <f>IFERROR(HLOOKUP(V5,Parametre!$C$113:$DS$119,2,FALSE),0)</f>
        <v>6.179999999999998E-2</v>
      </c>
      <c r="W18" s="313">
        <f>IFERROR(HLOOKUP(W5,Parametre!$C$113:$DS$119,2,FALSE),0)</f>
        <v>6.179999999999998E-2</v>
      </c>
      <c r="X18" s="313">
        <f>IFERROR(HLOOKUP(X5,Parametre!$C$113:$DS$119,2,FALSE),0)</f>
        <v>6.179999999999998E-2</v>
      </c>
      <c r="Y18" s="313">
        <f>IFERROR(HLOOKUP(Y5,Parametre!$C$113:$DS$119,2,FALSE),0)</f>
        <v>6.179999999999998E-2</v>
      </c>
      <c r="Z18" s="313">
        <f>IFERROR(HLOOKUP(Z5,Parametre!$C$113:$DS$119,2,FALSE),0)</f>
        <v>6.179999999999998E-2</v>
      </c>
      <c r="AA18" s="313">
        <f>IFERROR(HLOOKUP(AA5,Parametre!$C$113:$DS$119,2,FALSE),0)</f>
        <v>6.179999999999998E-2</v>
      </c>
      <c r="AB18" s="313">
        <f>IFERROR(HLOOKUP(AB5,Parametre!$C$113:$DS$119,2,FALSE),0)</f>
        <v>6.179999999999998E-2</v>
      </c>
      <c r="AC18" s="313">
        <f>IFERROR(HLOOKUP(AC5,Parametre!$C$113:$DS$119,2,FALSE),0)</f>
        <v>6.179999999999998E-2</v>
      </c>
      <c r="AD18" s="313">
        <f>IFERROR(HLOOKUP(AD5,Parametre!$C$113:$DS$119,2,FALSE),0)</f>
        <v>6.179999999999998E-2</v>
      </c>
      <c r="AE18" s="313">
        <f>IFERROR(HLOOKUP(AE5,Parametre!$C$113:$DS$119,2,FALSE),0)</f>
        <v>6.179999999999998E-2</v>
      </c>
      <c r="AF18" s="313">
        <f>IFERROR(HLOOKUP(AF5,Parametre!$C$113:$DS$119,2,FALSE),0)</f>
        <v>6.179999999999998E-2</v>
      </c>
      <c r="AG18" s="313">
        <f>IFERROR(HLOOKUP(AG5,Parametre!$C$113:$DS$119,2,FALSE),0)</f>
        <v>6.179999999999998E-2</v>
      </c>
      <c r="AH18" s="313">
        <f>IFERROR(HLOOKUP(AH5,Parametre!$C$113:$DS$119,2,FALSE),0)</f>
        <v>6.179999999999998E-2</v>
      </c>
      <c r="AJ18" s="366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7.7399999999999941E-2</v>
      </c>
      <c r="I19" s="313">
        <f>IFERROR(HLOOKUP(I6,Parametre!$C$113:$DS$119,2,FALSE),0)</f>
        <v>7.7399999999999941E-2</v>
      </c>
      <c r="J19" s="313">
        <f>IFERROR(HLOOKUP(J6,Parametre!$C$113:$DS$119,2,FALSE),0)</f>
        <v>7.7399999999999941E-2</v>
      </c>
      <c r="K19" s="313">
        <f>IFERROR(HLOOKUP(K6,Parametre!$C$113:$DS$119,2,FALSE),0)</f>
        <v>7.7399999999999941E-2</v>
      </c>
      <c r="L19" s="313">
        <f>IFERROR(HLOOKUP(L6,Parametre!$C$113:$DS$119,2,FALSE),0)</f>
        <v>7.7399999999999941E-2</v>
      </c>
      <c r="M19" s="313">
        <f>IFERROR(HLOOKUP(M6,Parametre!$C$113:$DS$119,2,FALSE),0)</f>
        <v>7.7399999999999941E-2</v>
      </c>
      <c r="N19" s="313">
        <f>IFERROR(HLOOKUP(N6,Parametre!$C$113:$DS$119,2,FALSE),0)</f>
        <v>7.7399999999999941E-2</v>
      </c>
      <c r="O19" s="313">
        <f>IFERROR(HLOOKUP(O6,Parametre!$C$113:$DS$119,2,FALSE),0)</f>
        <v>7.7399999999999941E-2</v>
      </c>
      <c r="P19" s="313">
        <f>IFERROR(HLOOKUP(P6,Parametre!$C$113:$DS$119,2,FALSE),0)</f>
        <v>7.7399999999999941E-2</v>
      </c>
      <c r="Q19" s="313">
        <f>IFERROR(HLOOKUP(Q6,Parametre!$C$113:$DS$119,2,FALSE),0)</f>
        <v>7.7399999999999941E-2</v>
      </c>
      <c r="R19" s="313">
        <f>IFERROR(HLOOKUP(R6,Parametre!$C$113:$DS$119,2,FALSE),0)</f>
        <v>7.7399999999999941E-2</v>
      </c>
      <c r="S19" s="313">
        <f>IFERROR(HLOOKUP(S6,Parametre!$C$113:$DS$119,2,FALSE),0)</f>
        <v>7.7399999999999941E-2</v>
      </c>
      <c r="T19" s="313">
        <f>IFERROR(HLOOKUP(T6,Parametre!$C$113:$DS$119,2,FALSE),0)</f>
        <v>7.7399999999999941E-2</v>
      </c>
      <c r="U19" s="313">
        <f>IFERROR(HLOOKUP(U6,Parametre!$C$113:$DS$119,2,FALSE),0)</f>
        <v>7.7399999999999941E-2</v>
      </c>
      <c r="V19" s="313">
        <f>IFERROR(HLOOKUP(V6,Parametre!$C$113:$DS$119,2,FALSE),0)</f>
        <v>7.7399999999999941E-2</v>
      </c>
      <c r="W19" s="313">
        <f>IFERROR(HLOOKUP(W6,Parametre!$C$113:$DS$119,2,FALSE),0)</f>
        <v>7.7399999999999941E-2</v>
      </c>
      <c r="X19" s="313">
        <f>IFERROR(HLOOKUP(X6,Parametre!$C$113:$DS$119,2,FALSE),0)</f>
        <v>7.7399999999999941E-2</v>
      </c>
      <c r="Y19" s="313">
        <f>IFERROR(HLOOKUP(Y6,Parametre!$C$113:$DS$119,2,FALSE),0)</f>
        <v>7.7399999999999941E-2</v>
      </c>
      <c r="Z19" s="313">
        <f>IFERROR(HLOOKUP(Z6,Parametre!$C$113:$DS$119,2,FALSE),0)</f>
        <v>7.7399999999999941E-2</v>
      </c>
      <c r="AA19" s="313">
        <f>IFERROR(HLOOKUP(AA6,Parametre!$C$113:$DS$119,2,FALSE),0)</f>
        <v>7.7399999999999941E-2</v>
      </c>
      <c r="AB19" s="313">
        <f>IFERROR(HLOOKUP(AB6,Parametre!$C$113:$DS$119,2,FALSE),0)</f>
        <v>7.7399999999999941E-2</v>
      </c>
      <c r="AC19" s="313">
        <f>IFERROR(HLOOKUP(AC6,Parametre!$C$113:$DS$119,2,FALSE),0)</f>
        <v>7.7399999999999941E-2</v>
      </c>
      <c r="AD19" s="313">
        <f>IFERROR(HLOOKUP(AD6,Parametre!$C$113:$DS$119,2,FALSE),0)</f>
        <v>7.7399999999999941E-2</v>
      </c>
      <c r="AE19" s="313">
        <f>IFERROR(HLOOKUP(AE6,Parametre!$C$113:$DS$119,2,FALSE),0)</f>
        <v>7.7399999999999941E-2</v>
      </c>
      <c r="AF19" s="313">
        <f>IFERROR(HLOOKUP(AF6,Parametre!$C$113:$DS$119,2,FALSE),0)</f>
        <v>7.7399999999999941E-2</v>
      </c>
      <c r="AG19" s="313">
        <f>IFERROR(HLOOKUP(AG6,Parametre!$C$113:$DS$119,2,FALSE),0)</f>
        <v>7.7399999999999941E-2</v>
      </c>
      <c r="AH19" s="313">
        <f>IFERROR(HLOOKUP(AH6,Parametre!$C$113:$DS$119,2,FALSE),0)</f>
        <v>7.7399999999999941E-2</v>
      </c>
      <c r="AJ19" s="367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365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0</v>
      </c>
      <c r="I21" s="313">
        <f>IFERROR(HLOOKUP(I8,Parametre!$C$113:$DS$119,2,FALSE),0)</f>
        <v>0</v>
      </c>
      <c r="J21" s="313">
        <f>IFERROR(HLOOKUP(J8,Parametre!$C$113:$DS$119,2,FALSE),0)</f>
        <v>0</v>
      </c>
      <c r="K21" s="313">
        <f>IFERROR(HLOOKUP(K8,Parametre!$C$113:$DS$119,2,FALSE),0)</f>
        <v>0</v>
      </c>
      <c r="L21" s="313">
        <f>IFERROR(HLOOKUP(L8,Parametre!$C$113:$DS$119,2,FALSE),0)</f>
        <v>0</v>
      </c>
      <c r="M21" s="313">
        <f>IFERROR(HLOOKUP(M8,Parametre!$C$113:$DS$119,2,FALSE),0)</f>
        <v>0</v>
      </c>
      <c r="N21" s="313">
        <f>IFERROR(HLOOKUP(N8,Parametre!$C$113:$DS$119,2,FALSE),0)</f>
        <v>0</v>
      </c>
      <c r="O21" s="313">
        <f>IFERROR(HLOOKUP(O8,Parametre!$C$113:$DS$119,2,FALSE),0)</f>
        <v>0</v>
      </c>
      <c r="P21" s="313">
        <f>IFERROR(HLOOKUP(P8,Parametre!$C$113:$DS$119,2,FALSE),0)</f>
        <v>0</v>
      </c>
      <c r="Q21" s="313">
        <f>IFERROR(HLOOKUP(Q8,Parametre!$C$113:$DS$119,2,FALSE),0)</f>
        <v>0</v>
      </c>
      <c r="R21" s="313">
        <f>IFERROR(HLOOKUP(R8,Parametre!$C$113:$DS$119,2,FALSE),0)</f>
        <v>0</v>
      </c>
      <c r="S21" s="313">
        <f>IFERROR(HLOOKUP(S8,Parametre!$C$113:$DS$119,2,FALSE),0)</f>
        <v>0</v>
      </c>
      <c r="T21" s="313">
        <f>IFERROR(HLOOKUP(T8,Parametre!$C$113:$DS$119,2,FALSE),0)</f>
        <v>0</v>
      </c>
      <c r="U21" s="313">
        <f>IFERROR(HLOOKUP(U8,Parametre!$C$113:$DS$119,2,FALSE),0)</f>
        <v>0</v>
      </c>
      <c r="V21" s="313">
        <f>IFERROR(HLOOKUP(V8,Parametre!$C$113:$DS$119,2,FALSE),0)</f>
        <v>0</v>
      </c>
      <c r="W21" s="313">
        <f>IFERROR(HLOOKUP(W8,Parametre!$C$113:$DS$119,2,FALSE),0)</f>
        <v>0</v>
      </c>
      <c r="X21" s="313">
        <f>IFERROR(HLOOKUP(X8,Parametre!$C$113:$DS$119,2,FALSE),0)</f>
        <v>0</v>
      </c>
      <c r="Y21" s="313">
        <f>IFERROR(HLOOKUP(Y8,Parametre!$C$113:$DS$119,2,FALSE),0)</f>
        <v>0</v>
      </c>
      <c r="Z21" s="313">
        <f>IFERROR(HLOOKUP(Z8,Parametre!$C$113:$DS$119,2,FALSE),0)</f>
        <v>0</v>
      </c>
      <c r="AA21" s="313">
        <f>IFERROR(HLOOKUP(AA8,Parametre!$C$113:$DS$119,2,FALSE),0)</f>
        <v>0</v>
      </c>
      <c r="AB21" s="313">
        <f>IFERROR(HLOOKUP(AB8,Parametre!$C$113:$DS$119,2,FALSE),0)</f>
        <v>0</v>
      </c>
      <c r="AC21" s="313">
        <f>IFERROR(HLOOKUP(AC8,Parametre!$C$113:$DS$119,2,FALSE),0)</f>
        <v>0</v>
      </c>
      <c r="AD21" s="313">
        <f>IFERROR(HLOOKUP(AD8,Parametre!$C$113:$DS$119,2,FALSE),0)</f>
        <v>0</v>
      </c>
      <c r="AE21" s="313">
        <f>IFERROR(HLOOKUP(AE8,Parametre!$C$113:$DS$119,2,FALSE),0)</f>
        <v>0</v>
      </c>
      <c r="AF21" s="313">
        <f>IFERROR(HLOOKUP(AF8,Parametre!$C$113:$DS$119,2,FALSE),0)</f>
        <v>0</v>
      </c>
      <c r="AG21" s="313">
        <f>IFERROR(HLOOKUP(AG8,Parametre!$C$113:$DS$119,2,FALSE),0)</f>
        <v>0</v>
      </c>
      <c r="AH21" s="313">
        <f>IFERROR(HLOOKUP(AH8,Parametre!$C$113:$DS$119,2,FALSE),0)</f>
        <v>0</v>
      </c>
      <c r="AJ21" s="363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365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5.1799999999999985E-2</v>
      </c>
      <c r="I23" s="313">
        <f>IFERROR(HLOOKUP(I5,Parametre!$C$113:$DS$119,3,FALSE),0)</f>
        <v>5.1799999999999985E-2</v>
      </c>
      <c r="J23" s="313">
        <f>IFERROR(HLOOKUP(J5,Parametre!$C$113:$DS$119,3,FALSE),0)</f>
        <v>5.1799999999999985E-2</v>
      </c>
      <c r="K23" s="313">
        <f>IFERROR(HLOOKUP(K5,Parametre!$C$113:$DS$119,3,FALSE),0)</f>
        <v>5.1799999999999985E-2</v>
      </c>
      <c r="L23" s="313">
        <f>IFERROR(HLOOKUP(L5,Parametre!$C$113:$DS$119,3,FALSE),0)</f>
        <v>5.1799999999999985E-2</v>
      </c>
      <c r="M23" s="313">
        <f>IFERROR(HLOOKUP(M5,Parametre!$C$113:$DS$119,3,FALSE),0)</f>
        <v>5.1799999999999985E-2</v>
      </c>
      <c r="N23" s="313">
        <f>IFERROR(HLOOKUP(N5,Parametre!$C$113:$DS$119,3,FALSE),0)</f>
        <v>5.1799999999999985E-2</v>
      </c>
      <c r="O23" s="313">
        <f>IFERROR(HLOOKUP(O5,Parametre!$C$113:$DS$119,3,FALSE),0)</f>
        <v>5.1799999999999985E-2</v>
      </c>
      <c r="P23" s="313">
        <f>IFERROR(HLOOKUP(P5,Parametre!$C$113:$DS$119,3,FALSE),0)</f>
        <v>5.1799999999999985E-2</v>
      </c>
      <c r="Q23" s="313">
        <f>IFERROR(HLOOKUP(Q5,Parametre!$C$113:$DS$119,3,FALSE),0)</f>
        <v>5.1799999999999985E-2</v>
      </c>
      <c r="R23" s="313">
        <f>IFERROR(HLOOKUP(R5,Parametre!$C$113:$DS$119,3,FALSE),0)</f>
        <v>5.1799999999999985E-2</v>
      </c>
      <c r="S23" s="313">
        <f>IFERROR(HLOOKUP(S5,Parametre!$C$113:$DS$119,3,FALSE),0)</f>
        <v>5.1799999999999985E-2</v>
      </c>
      <c r="T23" s="313">
        <f>IFERROR(HLOOKUP(T5,Parametre!$C$113:$DS$119,3,FALSE),0)</f>
        <v>5.1799999999999985E-2</v>
      </c>
      <c r="U23" s="313">
        <f>IFERROR(HLOOKUP(U5,Parametre!$C$113:$DS$119,3,FALSE),0)</f>
        <v>5.1799999999999985E-2</v>
      </c>
      <c r="V23" s="313">
        <f>IFERROR(HLOOKUP(V5,Parametre!$C$113:$DS$119,3,FALSE),0)</f>
        <v>5.1799999999999985E-2</v>
      </c>
      <c r="W23" s="313">
        <f>IFERROR(HLOOKUP(W5,Parametre!$C$113:$DS$119,3,FALSE),0)</f>
        <v>5.1799999999999985E-2</v>
      </c>
      <c r="X23" s="313">
        <f>IFERROR(HLOOKUP(X5,Parametre!$C$113:$DS$119,3,FALSE),0)</f>
        <v>5.1799999999999985E-2</v>
      </c>
      <c r="Y23" s="313">
        <f>IFERROR(HLOOKUP(Y5,Parametre!$C$113:$DS$119,3,FALSE),0)</f>
        <v>5.1799999999999985E-2</v>
      </c>
      <c r="Z23" s="313">
        <f>IFERROR(HLOOKUP(Z5,Parametre!$C$113:$DS$119,3,FALSE),0)</f>
        <v>5.1799999999999985E-2</v>
      </c>
      <c r="AA23" s="313">
        <f>IFERROR(HLOOKUP(AA5,Parametre!$C$113:$DS$119,3,FALSE),0)</f>
        <v>5.1799999999999985E-2</v>
      </c>
      <c r="AB23" s="313">
        <f>IFERROR(HLOOKUP(AB5,Parametre!$C$113:$DS$119,3,FALSE),0)</f>
        <v>5.1799999999999985E-2</v>
      </c>
      <c r="AC23" s="313">
        <f>IFERROR(HLOOKUP(AC5,Parametre!$C$113:$DS$119,3,FALSE),0)</f>
        <v>5.1799999999999985E-2</v>
      </c>
      <c r="AD23" s="313">
        <f>IFERROR(HLOOKUP(AD5,Parametre!$C$113:$DS$119,3,FALSE),0)</f>
        <v>5.1799999999999985E-2</v>
      </c>
      <c r="AE23" s="313">
        <f>IFERROR(HLOOKUP(AE5,Parametre!$C$113:$DS$119,3,FALSE),0)</f>
        <v>5.1799999999999985E-2</v>
      </c>
      <c r="AF23" s="313">
        <f>IFERROR(HLOOKUP(AF5,Parametre!$C$113:$DS$119,3,FALSE),0)</f>
        <v>5.1799999999999985E-2</v>
      </c>
      <c r="AG23" s="313">
        <f>IFERROR(HLOOKUP(AG5,Parametre!$C$113:$DS$119,3,FALSE),0)</f>
        <v>5.1799999999999985E-2</v>
      </c>
      <c r="AH23" s="313">
        <f>IFERROR(HLOOKUP(AH5,Parametre!$C$113:$DS$119,3,FALSE),0)</f>
        <v>5.1799999999999985E-2</v>
      </c>
      <c r="AJ23" s="365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6.739999999999996E-2</v>
      </c>
      <c r="I24" s="313">
        <f>IFERROR(HLOOKUP(I6,Parametre!$C$113:$DS$119,3,FALSE),0)</f>
        <v>6.739999999999996E-2</v>
      </c>
      <c r="J24" s="313">
        <f>IFERROR(HLOOKUP(J6,Parametre!$C$113:$DS$119,3,FALSE),0)</f>
        <v>6.739999999999996E-2</v>
      </c>
      <c r="K24" s="313">
        <f>IFERROR(HLOOKUP(K6,Parametre!$C$113:$DS$119,3,FALSE),0)</f>
        <v>6.739999999999996E-2</v>
      </c>
      <c r="L24" s="313">
        <f>IFERROR(HLOOKUP(L6,Parametre!$C$113:$DS$119,3,FALSE),0)</f>
        <v>6.739999999999996E-2</v>
      </c>
      <c r="M24" s="313">
        <f>IFERROR(HLOOKUP(M6,Parametre!$C$113:$DS$119,3,FALSE),0)</f>
        <v>6.739999999999996E-2</v>
      </c>
      <c r="N24" s="313">
        <f>IFERROR(HLOOKUP(N6,Parametre!$C$113:$DS$119,3,FALSE),0)</f>
        <v>6.739999999999996E-2</v>
      </c>
      <c r="O24" s="313">
        <f>IFERROR(HLOOKUP(O6,Parametre!$C$113:$DS$119,3,FALSE),0)</f>
        <v>6.739999999999996E-2</v>
      </c>
      <c r="P24" s="313">
        <f>IFERROR(HLOOKUP(P6,Parametre!$C$113:$DS$119,3,FALSE),0)</f>
        <v>6.739999999999996E-2</v>
      </c>
      <c r="Q24" s="313">
        <f>IFERROR(HLOOKUP(Q6,Parametre!$C$113:$DS$119,3,FALSE),0)</f>
        <v>6.739999999999996E-2</v>
      </c>
      <c r="R24" s="313">
        <f>IFERROR(HLOOKUP(R6,Parametre!$C$113:$DS$119,3,FALSE),0)</f>
        <v>6.739999999999996E-2</v>
      </c>
      <c r="S24" s="313">
        <f>IFERROR(HLOOKUP(S6,Parametre!$C$113:$DS$119,3,FALSE),0)</f>
        <v>6.739999999999996E-2</v>
      </c>
      <c r="T24" s="313">
        <f>IFERROR(HLOOKUP(T6,Parametre!$C$113:$DS$119,3,FALSE),0)</f>
        <v>6.739999999999996E-2</v>
      </c>
      <c r="U24" s="313">
        <f>IFERROR(HLOOKUP(U6,Parametre!$C$113:$DS$119,3,FALSE),0)</f>
        <v>6.739999999999996E-2</v>
      </c>
      <c r="V24" s="313">
        <f>IFERROR(HLOOKUP(V6,Parametre!$C$113:$DS$119,3,FALSE),0)</f>
        <v>6.739999999999996E-2</v>
      </c>
      <c r="W24" s="313">
        <f>IFERROR(HLOOKUP(W6,Parametre!$C$113:$DS$119,3,FALSE),0)</f>
        <v>6.739999999999996E-2</v>
      </c>
      <c r="X24" s="313">
        <f>IFERROR(HLOOKUP(X6,Parametre!$C$113:$DS$119,3,FALSE),0)</f>
        <v>6.739999999999996E-2</v>
      </c>
      <c r="Y24" s="313">
        <f>IFERROR(HLOOKUP(Y6,Parametre!$C$113:$DS$119,3,FALSE),0)</f>
        <v>6.739999999999996E-2</v>
      </c>
      <c r="Z24" s="313">
        <f>IFERROR(HLOOKUP(Z6,Parametre!$C$113:$DS$119,3,FALSE),0)</f>
        <v>6.739999999999996E-2</v>
      </c>
      <c r="AA24" s="313">
        <f>IFERROR(HLOOKUP(AA6,Parametre!$C$113:$DS$119,3,FALSE),0)</f>
        <v>6.739999999999996E-2</v>
      </c>
      <c r="AB24" s="313">
        <f>IFERROR(HLOOKUP(AB6,Parametre!$C$113:$DS$119,3,FALSE),0)</f>
        <v>6.739999999999996E-2</v>
      </c>
      <c r="AC24" s="313">
        <f>IFERROR(HLOOKUP(AC6,Parametre!$C$113:$DS$119,3,FALSE),0)</f>
        <v>6.739999999999996E-2</v>
      </c>
      <c r="AD24" s="313">
        <f>IFERROR(HLOOKUP(AD6,Parametre!$C$113:$DS$119,3,FALSE),0)</f>
        <v>6.739999999999996E-2</v>
      </c>
      <c r="AE24" s="313">
        <f>IFERROR(HLOOKUP(AE6,Parametre!$C$113:$DS$119,3,FALSE),0)</f>
        <v>6.739999999999996E-2</v>
      </c>
      <c r="AF24" s="313">
        <f>IFERROR(HLOOKUP(AF6,Parametre!$C$113:$DS$119,3,FALSE),0)</f>
        <v>6.739999999999996E-2</v>
      </c>
      <c r="AG24" s="313">
        <f>IFERROR(HLOOKUP(AG6,Parametre!$C$113:$DS$119,3,FALSE),0)</f>
        <v>6.739999999999996E-2</v>
      </c>
      <c r="AH24" s="313">
        <f>IFERROR(HLOOKUP(AH6,Parametre!$C$113:$DS$119,3,FALSE),0)</f>
        <v>6.739999999999996E-2</v>
      </c>
      <c r="AJ24" s="365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365"/>
    </row>
    <row r="26" spans="1:36" s="252" customFormat="1" x14ac:dyDescent="0.2">
      <c r="A26" s="255"/>
      <c r="B26" s="254"/>
      <c r="C26" s="254"/>
      <c r="D26" s="262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0</v>
      </c>
      <c r="I26" s="313">
        <f>IFERROR(HLOOKUP(I8,Parametre!$C$113:$DS$119,3,FALSE),0)</f>
        <v>0</v>
      </c>
      <c r="J26" s="313">
        <f>IFERROR(HLOOKUP(J8,Parametre!$C$113:$DS$119,3,FALSE),0)</f>
        <v>0</v>
      </c>
      <c r="K26" s="313">
        <f>IFERROR(HLOOKUP(K8,Parametre!$C$113:$DS$119,3,FALSE),0)</f>
        <v>0</v>
      </c>
      <c r="L26" s="313">
        <f>IFERROR(HLOOKUP(L8,Parametre!$C$113:$DS$119,3,FALSE),0)</f>
        <v>0</v>
      </c>
      <c r="M26" s="313">
        <f>IFERROR(HLOOKUP(M8,Parametre!$C$113:$DS$119,3,FALSE),0)</f>
        <v>0</v>
      </c>
      <c r="N26" s="313">
        <f>IFERROR(HLOOKUP(N8,Parametre!$C$113:$DS$119,3,FALSE),0)</f>
        <v>0</v>
      </c>
      <c r="O26" s="313">
        <f>IFERROR(HLOOKUP(O8,Parametre!$C$113:$DS$119,3,FALSE),0)</f>
        <v>0</v>
      </c>
      <c r="P26" s="313">
        <f>IFERROR(HLOOKUP(P8,Parametre!$C$113:$DS$119,3,FALSE),0)</f>
        <v>0</v>
      </c>
      <c r="Q26" s="313">
        <f>IFERROR(HLOOKUP(Q8,Parametre!$C$113:$DS$119,3,FALSE),0)</f>
        <v>0</v>
      </c>
      <c r="R26" s="313">
        <f>IFERROR(HLOOKUP(R8,Parametre!$C$113:$DS$119,3,FALSE),0)</f>
        <v>0</v>
      </c>
      <c r="S26" s="313">
        <f>IFERROR(HLOOKUP(S8,Parametre!$C$113:$DS$119,3,FALSE),0)</f>
        <v>0</v>
      </c>
      <c r="T26" s="313">
        <f>IFERROR(HLOOKUP(T8,Parametre!$C$113:$DS$119,3,FALSE),0)</f>
        <v>0</v>
      </c>
      <c r="U26" s="313">
        <f>IFERROR(HLOOKUP(U8,Parametre!$C$113:$DS$119,3,FALSE),0)</f>
        <v>0</v>
      </c>
      <c r="V26" s="313">
        <f>IFERROR(HLOOKUP(V8,Parametre!$C$113:$DS$119,3,FALSE),0)</f>
        <v>0</v>
      </c>
      <c r="W26" s="313">
        <f>IFERROR(HLOOKUP(W8,Parametre!$C$113:$DS$119,3,FALSE),0)</f>
        <v>0</v>
      </c>
      <c r="X26" s="313">
        <f>IFERROR(HLOOKUP(X8,Parametre!$C$113:$DS$119,3,FALSE),0)</f>
        <v>0</v>
      </c>
      <c r="Y26" s="313">
        <f>IFERROR(HLOOKUP(Y8,Parametre!$C$113:$DS$119,3,FALSE),0)</f>
        <v>0</v>
      </c>
      <c r="Z26" s="313">
        <f>IFERROR(HLOOKUP(Z8,Parametre!$C$113:$DS$119,3,FALSE),0)</f>
        <v>0</v>
      </c>
      <c r="AA26" s="313">
        <f>IFERROR(HLOOKUP(AA8,Parametre!$C$113:$DS$119,3,FALSE),0)</f>
        <v>0</v>
      </c>
      <c r="AB26" s="313">
        <f>IFERROR(HLOOKUP(AB8,Parametre!$C$113:$DS$119,3,FALSE),0)</f>
        <v>0</v>
      </c>
      <c r="AC26" s="313">
        <f>IFERROR(HLOOKUP(AC8,Parametre!$C$113:$DS$119,3,FALSE),0)</f>
        <v>0</v>
      </c>
      <c r="AD26" s="313">
        <f>IFERROR(HLOOKUP(AD8,Parametre!$C$113:$DS$119,3,FALSE),0)</f>
        <v>0</v>
      </c>
      <c r="AE26" s="313">
        <f>IFERROR(HLOOKUP(AE8,Parametre!$C$113:$DS$119,3,FALSE),0)</f>
        <v>0</v>
      </c>
      <c r="AF26" s="313">
        <f>IFERROR(HLOOKUP(AF8,Parametre!$C$113:$DS$119,3,FALSE),0)</f>
        <v>0</v>
      </c>
      <c r="AG26" s="313">
        <f>IFERROR(HLOOKUP(AG8,Parametre!$C$113:$DS$119,3,FALSE),0)</f>
        <v>0</v>
      </c>
      <c r="AH26" s="313">
        <f>IFERROR(HLOOKUP(AH8,Parametre!$C$113:$DS$119,3,FALSE),0)</f>
        <v>0</v>
      </c>
      <c r="AJ26" s="366"/>
    </row>
    <row r="27" spans="1:36" s="252" customFormat="1" x14ac:dyDescent="0.2">
      <c r="A27" s="255"/>
      <c r="B27" s="254"/>
      <c r="C27" s="254"/>
      <c r="D27" s="262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J27" s="366"/>
    </row>
    <row r="28" spans="1:36" x14ac:dyDescent="0.2">
      <c r="AJ28" s="366"/>
    </row>
    <row r="29" spans="1:36" x14ac:dyDescent="0.2">
      <c r="AJ29" s="366"/>
    </row>
    <row r="30" spans="1:36" s="256" customFormat="1" x14ac:dyDescent="0.2">
      <c r="A30" s="275" t="s">
        <v>498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366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366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366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E128*$AJ$33</f>
        <v>57</v>
      </c>
      <c r="F33" s="280">
        <f t="shared" ref="F33:AH33" si="8">F128*$AJ$33</f>
        <v>57</v>
      </c>
      <c r="G33" s="280">
        <f t="shared" si="8"/>
        <v>57</v>
      </c>
      <c r="H33" s="280">
        <f t="shared" si="8"/>
        <v>57</v>
      </c>
      <c r="I33" s="280">
        <f t="shared" si="8"/>
        <v>57</v>
      </c>
      <c r="J33" s="280">
        <f t="shared" si="8"/>
        <v>57</v>
      </c>
      <c r="K33" s="280">
        <f t="shared" si="8"/>
        <v>57</v>
      </c>
      <c r="L33" s="280">
        <f t="shared" si="8"/>
        <v>57</v>
      </c>
      <c r="M33" s="280">
        <f t="shared" si="8"/>
        <v>57</v>
      </c>
      <c r="N33" s="280">
        <f t="shared" si="8"/>
        <v>57</v>
      </c>
      <c r="O33" s="280">
        <f t="shared" si="8"/>
        <v>57</v>
      </c>
      <c r="P33" s="280">
        <f t="shared" si="8"/>
        <v>57</v>
      </c>
      <c r="Q33" s="280">
        <f t="shared" si="8"/>
        <v>57</v>
      </c>
      <c r="R33" s="280">
        <f t="shared" si="8"/>
        <v>57</v>
      </c>
      <c r="S33" s="280">
        <f t="shared" si="8"/>
        <v>57</v>
      </c>
      <c r="T33" s="280">
        <f t="shared" si="8"/>
        <v>57</v>
      </c>
      <c r="U33" s="280">
        <f t="shared" si="8"/>
        <v>57</v>
      </c>
      <c r="V33" s="280">
        <f t="shared" si="8"/>
        <v>57</v>
      </c>
      <c r="W33" s="280">
        <f t="shared" si="8"/>
        <v>57</v>
      </c>
      <c r="X33" s="280">
        <f t="shared" si="8"/>
        <v>57</v>
      </c>
      <c r="Y33" s="280">
        <f t="shared" si="8"/>
        <v>57</v>
      </c>
      <c r="Z33" s="280">
        <f t="shared" si="8"/>
        <v>57</v>
      </c>
      <c r="AA33" s="280">
        <f t="shared" si="8"/>
        <v>57</v>
      </c>
      <c r="AB33" s="280">
        <f t="shared" si="8"/>
        <v>57</v>
      </c>
      <c r="AC33" s="280">
        <f t="shared" si="8"/>
        <v>57</v>
      </c>
      <c r="AD33" s="280">
        <f t="shared" si="8"/>
        <v>57</v>
      </c>
      <c r="AE33" s="280">
        <f t="shared" si="8"/>
        <v>57</v>
      </c>
      <c r="AF33" s="280">
        <f t="shared" si="8"/>
        <v>57</v>
      </c>
      <c r="AG33" s="280">
        <f t="shared" si="8"/>
        <v>57</v>
      </c>
      <c r="AH33" s="280">
        <f t="shared" si="8"/>
        <v>57</v>
      </c>
      <c r="AJ33" s="366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E129*$AJ$34</f>
        <v>38</v>
      </c>
      <c r="F34" s="280">
        <f t="shared" ref="F34:AH34" si="9">F129*$AJ$34</f>
        <v>38</v>
      </c>
      <c r="G34" s="280">
        <f t="shared" si="9"/>
        <v>38</v>
      </c>
      <c r="H34" s="280">
        <f t="shared" si="9"/>
        <v>38</v>
      </c>
      <c r="I34" s="280">
        <f t="shared" si="9"/>
        <v>38</v>
      </c>
      <c r="J34" s="280">
        <f t="shared" si="9"/>
        <v>38</v>
      </c>
      <c r="K34" s="280">
        <f t="shared" si="9"/>
        <v>38</v>
      </c>
      <c r="L34" s="280">
        <f t="shared" si="9"/>
        <v>38</v>
      </c>
      <c r="M34" s="280">
        <f t="shared" si="9"/>
        <v>38</v>
      </c>
      <c r="N34" s="280">
        <f t="shared" si="9"/>
        <v>38</v>
      </c>
      <c r="O34" s="280">
        <f t="shared" si="9"/>
        <v>38</v>
      </c>
      <c r="P34" s="280">
        <f t="shared" si="9"/>
        <v>38</v>
      </c>
      <c r="Q34" s="280">
        <f t="shared" si="9"/>
        <v>38</v>
      </c>
      <c r="R34" s="280">
        <f t="shared" si="9"/>
        <v>38</v>
      </c>
      <c r="S34" s="280">
        <f t="shared" si="9"/>
        <v>38</v>
      </c>
      <c r="T34" s="280">
        <f t="shared" si="9"/>
        <v>38</v>
      </c>
      <c r="U34" s="280">
        <f t="shared" si="9"/>
        <v>38</v>
      </c>
      <c r="V34" s="280">
        <f t="shared" si="9"/>
        <v>38</v>
      </c>
      <c r="W34" s="280">
        <f t="shared" si="9"/>
        <v>38</v>
      </c>
      <c r="X34" s="280">
        <f t="shared" si="9"/>
        <v>38</v>
      </c>
      <c r="Y34" s="280">
        <f t="shared" si="9"/>
        <v>38</v>
      </c>
      <c r="Z34" s="280">
        <f t="shared" si="9"/>
        <v>38</v>
      </c>
      <c r="AA34" s="280">
        <f t="shared" si="9"/>
        <v>38</v>
      </c>
      <c r="AB34" s="280">
        <f t="shared" si="9"/>
        <v>38</v>
      </c>
      <c r="AC34" s="280">
        <f t="shared" si="9"/>
        <v>38</v>
      </c>
      <c r="AD34" s="280">
        <f t="shared" si="9"/>
        <v>38</v>
      </c>
      <c r="AE34" s="280">
        <f t="shared" si="9"/>
        <v>38</v>
      </c>
      <c r="AF34" s="280">
        <f t="shared" si="9"/>
        <v>38</v>
      </c>
      <c r="AG34" s="280">
        <f t="shared" si="9"/>
        <v>38</v>
      </c>
      <c r="AH34" s="280">
        <f t="shared" si="9"/>
        <v>38</v>
      </c>
      <c r="AJ34" s="366">
        <v>1</v>
      </c>
    </row>
    <row r="35" spans="1:36" s="252" customFormat="1" x14ac:dyDescent="0.2">
      <c r="A35" s="255">
        <v>3</v>
      </c>
      <c r="B35" s="254" t="s">
        <v>562</v>
      </c>
      <c r="C35" s="254" t="s">
        <v>537</v>
      </c>
      <c r="D35" s="262">
        <v>3.5</v>
      </c>
      <c r="E35" s="280">
        <f>E130*$AJ$35</f>
        <v>95</v>
      </c>
      <c r="F35" s="280">
        <f t="shared" ref="F35:AH35" si="10">F130*$AJ$35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366">
        <v>1</v>
      </c>
    </row>
    <row r="36" spans="1:36" s="252" customFormat="1" x14ac:dyDescent="0.2">
      <c r="A36" s="255">
        <v>4</v>
      </c>
      <c r="B36" s="378" t="s">
        <v>562</v>
      </c>
      <c r="C36" s="378" t="s">
        <v>536</v>
      </c>
      <c r="D36" s="262">
        <v>0</v>
      </c>
      <c r="E36" s="280">
        <f>E131*$AJ$36</f>
        <v>0</v>
      </c>
      <c r="F36" s="280">
        <f t="shared" ref="F36:AH36" si="11">F131*$AJ$36</f>
        <v>0</v>
      </c>
      <c r="G36" s="280">
        <f t="shared" si="11"/>
        <v>0</v>
      </c>
      <c r="H36" s="280">
        <f t="shared" si="11"/>
        <v>0</v>
      </c>
      <c r="I36" s="280">
        <f t="shared" si="11"/>
        <v>0</v>
      </c>
      <c r="J36" s="280">
        <f t="shared" si="11"/>
        <v>0</v>
      </c>
      <c r="K36" s="280">
        <f t="shared" si="11"/>
        <v>0</v>
      </c>
      <c r="L36" s="280">
        <f t="shared" si="11"/>
        <v>0</v>
      </c>
      <c r="M36" s="280">
        <f t="shared" si="11"/>
        <v>0</v>
      </c>
      <c r="N36" s="280">
        <f t="shared" si="11"/>
        <v>0</v>
      </c>
      <c r="O36" s="280">
        <f t="shared" si="11"/>
        <v>0</v>
      </c>
      <c r="P36" s="280">
        <f t="shared" si="11"/>
        <v>0</v>
      </c>
      <c r="Q36" s="280">
        <f t="shared" si="11"/>
        <v>0</v>
      </c>
      <c r="R36" s="280">
        <f t="shared" si="11"/>
        <v>0</v>
      </c>
      <c r="S36" s="280">
        <f t="shared" si="11"/>
        <v>0</v>
      </c>
      <c r="T36" s="280">
        <f t="shared" si="11"/>
        <v>0</v>
      </c>
      <c r="U36" s="280">
        <f t="shared" si="11"/>
        <v>0</v>
      </c>
      <c r="V36" s="280">
        <f t="shared" si="11"/>
        <v>0</v>
      </c>
      <c r="W36" s="280">
        <f t="shared" si="11"/>
        <v>0</v>
      </c>
      <c r="X36" s="280">
        <f t="shared" si="11"/>
        <v>0</v>
      </c>
      <c r="Y36" s="280">
        <f t="shared" si="11"/>
        <v>0</v>
      </c>
      <c r="Z36" s="280">
        <f t="shared" si="11"/>
        <v>0</v>
      </c>
      <c r="AA36" s="280">
        <f t="shared" si="11"/>
        <v>0</v>
      </c>
      <c r="AB36" s="280">
        <f t="shared" si="11"/>
        <v>0</v>
      </c>
      <c r="AC36" s="280">
        <f t="shared" si="11"/>
        <v>0</v>
      </c>
      <c r="AD36" s="280">
        <f t="shared" si="11"/>
        <v>0</v>
      </c>
      <c r="AE36" s="280">
        <f t="shared" si="11"/>
        <v>0</v>
      </c>
      <c r="AF36" s="280">
        <f t="shared" si="11"/>
        <v>0</v>
      </c>
      <c r="AG36" s="280">
        <f t="shared" si="11"/>
        <v>0</v>
      </c>
      <c r="AH36" s="280">
        <f t="shared" si="11"/>
        <v>0</v>
      </c>
      <c r="AJ36" s="367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365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0'!E27/'Rýchlosti 0'!E33,0)</f>
        <v>0</v>
      </c>
      <c r="F38" s="282">
        <f>IFERROR('Intenzity 0'!F27/'Rýchlosti 0'!F33,0)</f>
        <v>0</v>
      </c>
      <c r="G38" s="282">
        <f>IFERROR('Intenzity 0'!G27/'Rýchlosti 0'!G33,0)</f>
        <v>0</v>
      </c>
      <c r="H38" s="282">
        <f>IFERROR('Intenzity 0'!H27/'Rýchlosti 0'!H33,0)</f>
        <v>0</v>
      </c>
      <c r="I38" s="282">
        <f>IFERROR('Intenzity 0'!I27/'Rýchlosti 0'!I33,0)</f>
        <v>0</v>
      </c>
      <c r="J38" s="282">
        <f>IFERROR('Intenzity 0'!J27/'Rýchlosti 0'!J33,0)</f>
        <v>0</v>
      </c>
      <c r="K38" s="282">
        <f>IFERROR('Intenzity 0'!K27/'Rýchlosti 0'!K33,0)</f>
        <v>0</v>
      </c>
      <c r="L38" s="282">
        <f>IFERROR('Intenzity 0'!L27/'Rýchlosti 0'!L33,0)</f>
        <v>0</v>
      </c>
      <c r="M38" s="282">
        <f>IFERROR('Intenzity 0'!M27/'Rýchlosti 0'!M33,0)</f>
        <v>0</v>
      </c>
      <c r="N38" s="282">
        <f>IFERROR('Intenzity 0'!N27/'Rýchlosti 0'!N33,0)</f>
        <v>0</v>
      </c>
      <c r="O38" s="282">
        <f>IFERROR('Intenzity 0'!O27/'Rýchlosti 0'!O33,0)</f>
        <v>0</v>
      </c>
      <c r="P38" s="282">
        <f>IFERROR('Intenzity 0'!P27/'Rýchlosti 0'!P33,0)</f>
        <v>0</v>
      </c>
      <c r="Q38" s="282">
        <f>IFERROR('Intenzity 0'!Q27/'Rýchlosti 0'!Q33,0)</f>
        <v>0</v>
      </c>
      <c r="R38" s="282">
        <f>IFERROR('Intenzity 0'!R27/'Rýchlosti 0'!R33,0)</f>
        <v>0</v>
      </c>
      <c r="S38" s="282">
        <f>IFERROR('Intenzity 0'!S27/'Rýchlosti 0'!S33,0)</f>
        <v>0</v>
      </c>
      <c r="T38" s="282">
        <f>IFERROR('Intenzity 0'!T27/'Rýchlosti 0'!T33,0)</f>
        <v>0</v>
      </c>
      <c r="U38" s="282">
        <f>IFERROR('Intenzity 0'!U27/'Rýchlosti 0'!U33,0)</f>
        <v>0</v>
      </c>
      <c r="V38" s="282">
        <f>IFERROR('Intenzity 0'!V27/'Rýchlosti 0'!V33,0)</f>
        <v>0</v>
      </c>
      <c r="W38" s="282">
        <f>IFERROR('Intenzity 0'!W27/'Rýchlosti 0'!W33,0)</f>
        <v>0</v>
      </c>
      <c r="X38" s="282">
        <f>IFERROR('Intenzity 0'!X27/'Rýchlosti 0'!X33,0)</f>
        <v>0</v>
      </c>
      <c r="Y38" s="282">
        <f>IFERROR('Intenzity 0'!Y27/'Rýchlosti 0'!Y33,0)</f>
        <v>0</v>
      </c>
      <c r="Z38" s="282">
        <f>IFERROR('Intenzity 0'!Z27/'Rýchlosti 0'!Z33,0)</f>
        <v>0</v>
      </c>
      <c r="AA38" s="282">
        <f>IFERROR('Intenzity 0'!AA27/'Rýchlosti 0'!AA33,0)</f>
        <v>0</v>
      </c>
      <c r="AB38" s="282">
        <f>IFERROR('Intenzity 0'!AB27/'Rýchlosti 0'!AB33,0)</f>
        <v>0</v>
      </c>
      <c r="AC38" s="282">
        <f>IFERROR('Intenzity 0'!AC27/'Rýchlosti 0'!AC33,0)</f>
        <v>0</v>
      </c>
      <c r="AD38" s="282">
        <f>IFERROR('Intenzity 0'!AD27/'Rýchlosti 0'!AD33,0)</f>
        <v>0</v>
      </c>
      <c r="AE38" s="282">
        <f>IFERROR('Intenzity 0'!AE27/'Rýchlosti 0'!AE33,0)</f>
        <v>0</v>
      </c>
      <c r="AF38" s="282">
        <f>IFERROR('Intenzity 0'!AF27/'Rýchlosti 0'!AF33,0)</f>
        <v>0</v>
      </c>
      <c r="AG38" s="282">
        <f>IFERROR('Intenzity 0'!AG27/'Rýchlosti 0'!AG33,0)</f>
        <v>0</v>
      </c>
      <c r="AH38" s="282">
        <f>IFERROR('Intenzity 0'!AH27/'Rýchlosti 0'!AH33,0)</f>
        <v>0</v>
      </c>
      <c r="AJ38" s="365"/>
    </row>
    <row r="39" spans="1:36" s="252" customFormat="1" x14ac:dyDescent="0.2">
      <c r="A39" s="255"/>
      <c r="B39" s="254"/>
      <c r="C39" s="254"/>
      <c r="D39" s="262"/>
      <c r="E39" s="282">
        <f>IFERROR('Intenzity 0'!E28/'Rýchlosti 0'!E34,0)</f>
        <v>0</v>
      </c>
      <c r="F39" s="282">
        <f>IFERROR('Intenzity 0'!F28/'Rýchlosti 0'!F34,0)</f>
        <v>0</v>
      </c>
      <c r="G39" s="282">
        <f>IFERROR('Intenzity 0'!G28/'Rýchlosti 0'!G34,0)</f>
        <v>0</v>
      </c>
      <c r="H39" s="282">
        <f>IFERROR('Intenzity 0'!H28/'Rýchlosti 0'!H34,0)</f>
        <v>0</v>
      </c>
      <c r="I39" s="282">
        <f>IFERROR('Intenzity 0'!I28/'Rýchlosti 0'!I34,0)</f>
        <v>0</v>
      </c>
      <c r="J39" s="282">
        <f>IFERROR('Intenzity 0'!J28/'Rýchlosti 0'!J34,0)</f>
        <v>0</v>
      </c>
      <c r="K39" s="282">
        <f>IFERROR('Intenzity 0'!K28/'Rýchlosti 0'!K34,0)</f>
        <v>0</v>
      </c>
      <c r="L39" s="282">
        <f>IFERROR('Intenzity 0'!L28/'Rýchlosti 0'!L34,0)</f>
        <v>0</v>
      </c>
      <c r="M39" s="282">
        <f>IFERROR('Intenzity 0'!M28/'Rýchlosti 0'!M34,0)</f>
        <v>0</v>
      </c>
      <c r="N39" s="282">
        <f>IFERROR('Intenzity 0'!N28/'Rýchlosti 0'!N34,0)</f>
        <v>0</v>
      </c>
      <c r="O39" s="282">
        <f>IFERROR('Intenzity 0'!O28/'Rýchlosti 0'!O34,0)</f>
        <v>0</v>
      </c>
      <c r="P39" s="282">
        <f>IFERROR('Intenzity 0'!P28/'Rýchlosti 0'!P34,0)</f>
        <v>0</v>
      </c>
      <c r="Q39" s="282">
        <f>IFERROR('Intenzity 0'!Q28/'Rýchlosti 0'!Q34,0)</f>
        <v>0</v>
      </c>
      <c r="R39" s="282">
        <f>IFERROR('Intenzity 0'!R28/'Rýchlosti 0'!R34,0)</f>
        <v>0</v>
      </c>
      <c r="S39" s="282">
        <f>IFERROR('Intenzity 0'!S28/'Rýchlosti 0'!S34,0)</f>
        <v>0</v>
      </c>
      <c r="T39" s="282">
        <f>IFERROR('Intenzity 0'!T28/'Rýchlosti 0'!T34,0)</f>
        <v>0</v>
      </c>
      <c r="U39" s="282">
        <f>IFERROR('Intenzity 0'!U28/'Rýchlosti 0'!U34,0)</f>
        <v>0</v>
      </c>
      <c r="V39" s="282">
        <f>IFERROR('Intenzity 0'!V28/'Rýchlosti 0'!V34,0)</f>
        <v>0</v>
      </c>
      <c r="W39" s="282">
        <f>IFERROR('Intenzity 0'!W28/'Rýchlosti 0'!W34,0)</f>
        <v>0</v>
      </c>
      <c r="X39" s="282">
        <f>IFERROR('Intenzity 0'!X28/'Rýchlosti 0'!X34,0)</f>
        <v>0</v>
      </c>
      <c r="Y39" s="282">
        <f>IFERROR('Intenzity 0'!Y28/'Rýchlosti 0'!Y34,0)</f>
        <v>0</v>
      </c>
      <c r="Z39" s="282">
        <f>IFERROR('Intenzity 0'!Z28/'Rýchlosti 0'!Z34,0)</f>
        <v>0</v>
      </c>
      <c r="AA39" s="282">
        <f>IFERROR('Intenzity 0'!AA28/'Rýchlosti 0'!AA34,0)</f>
        <v>0</v>
      </c>
      <c r="AB39" s="282">
        <f>IFERROR('Intenzity 0'!AB28/'Rýchlosti 0'!AB34,0)</f>
        <v>0</v>
      </c>
      <c r="AC39" s="282">
        <f>IFERROR('Intenzity 0'!AC28/'Rýchlosti 0'!AC34,0)</f>
        <v>0</v>
      </c>
      <c r="AD39" s="282">
        <f>IFERROR('Intenzity 0'!AD28/'Rýchlosti 0'!AD34,0)</f>
        <v>0</v>
      </c>
      <c r="AE39" s="282">
        <f>IFERROR('Intenzity 0'!AE28/'Rýchlosti 0'!AE34,0)</f>
        <v>0</v>
      </c>
      <c r="AF39" s="282">
        <f>IFERROR('Intenzity 0'!AF28/'Rýchlosti 0'!AF34,0)</f>
        <v>0</v>
      </c>
      <c r="AG39" s="282">
        <f>IFERROR('Intenzity 0'!AG28/'Rýchlosti 0'!AG34,0)</f>
        <v>0</v>
      </c>
      <c r="AH39" s="282">
        <f>IFERROR('Intenzity 0'!AH28/'Rýchlosti 0'!AH34,0)</f>
        <v>0</v>
      </c>
      <c r="AJ39" s="365"/>
    </row>
    <row r="40" spans="1:36" s="252" customFormat="1" x14ac:dyDescent="0.2">
      <c r="A40" s="255"/>
      <c r="B40" s="254"/>
      <c r="C40" s="254"/>
      <c r="D40" s="262"/>
      <c r="E40" s="282">
        <f>IFERROR('Intenzity 0'!E29/'Rýchlosti 0'!E35,0)</f>
        <v>0</v>
      </c>
      <c r="F40" s="282">
        <f>IFERROR('Intenzity 0'!F29/'Rýchlosti 0'!F35,0)</f>
        <v>0</v>
      </c>
      <c r="G40" s="282">
        <f>IFERROR('Intenzity 0'!G29/'Rýchlosti 0'!G35,0)</f>
        <v>0</v>
      </c>
      <c r="H40" s="282">
        <f>IFERROR('Intenzity 0'!H29/'Rýchlosti 0'!H35,0)</f>
        <v>0</v>
      </c>
      <c r="I40" s="282">
        <f>IFERROR('Intenzity 0'!I29/'Rýchlosti 0'!I35,0)</f>
        <v>0</v>
      </c>
      <c r="J40" s="282">
        <f>IFERROR('Intenzity 0'!J29/'Rýchlosti 0'!J35,0)</f>
        <v>0</v>
      </c>
      <c r="K40" s="282">
        <f>IFERROR('Intenzity 0'!K29/'Rýchlosti 0'!K35,0)</f>
        <v>0</v>
      </c>
      <c r="L40" s="282">
        <f>IFERROR('Intenzity 0'!L29/'Rýchlosti 0'!L35,0)</f>
        <v>0</v>
      </c>
      <c r="M40" s="282">
        <f>IFERROR('Intenzity 0'!M29/'Rýchlosti 0'!M35,0)</f>
        <v>0</v>
      </c>
      <c r="N40" s="282">
        <f>IFERROR('Intenzity 0'!N29/'Rýchlosti 0'!N35,0)</f>
        <v>0</v>
      </c>
      <c r="O40" s="282">
        <f>IFERROR('Intenzity 0'!O29/'Rýchlosti 0'!O35,0)</f>
        <v>0</v>
      </c>
      <c r="P40" s="282">
        <f>IFERROR('Intenzity 0'!P29/'Rýchlosti 0'!P35,0)</f>
        <v>0</v>
      </c>
      <c r="Q40" s="282">
        <f>IFERROR('Intenzity 0'!Q29/'Rýchlosti 0'!Q35,0)</f>
        <v>0</v>
      </c>
      <c r="R40" s="282">
        <f>IFERROR('Intenzity 0'!R29/'Rýchlosti 0'!R35,0)</f>
        <v>0</v>
      </c>
      <c r="S40" s="282">
        <f>IFERROR('Intenzity 0'!S29/'Rýchlosti 0'!S35,0)</f>
        <v>0</v>
      </c>
      <c r="T40" s="282">
        <f>IFERROR('Intenzity 0'!T29/'Rýchlosti 0'!T35,0)</f>
        <v>0</v>
      </c>
      <c r="U40" s="282">
        <f>IFERROR('Intenzity 0'!U29/'Rýchlosti 0'!U35,0)</f>
        <v>0</v>
      </c>
      <c r="V40" s="282">
        <f>IFERROR('Intenzity 0'!V29/'Rýchlosti 0'!V35,0)</f>
        <v>0</v>
      </c>
      <c r="W40" s="282">
        <f>IFERROR('Intenzity 0'!W29/'Rýchlosti 0'!W35,0)</f>
        <v>0</v>
      </c>
      <c r="X40" s="282">
        <f>IFERROR('Intenzity 0'!X29/'Rýchlosti 0'!X35,0)</f>
        <v>0</v>
      </c>
      <c r="Y40" s="282">
        <f>IFERROR('Intenzity 0'!Y29/'Rýchlosti 0'!Y35,0)</f>
        <v>0</v>
      </c>
      <c r="Z40" s="282">
        <f>IFERROR('Intenzity 0'!Z29/'Rýchlosti 0'!Z35,0)</f>
        <v>0</v>
      </c>
      <c r="AA40" s="282">
        <f>IFERROR('Intenzity 0'!AA29/'Rýchlosti 0'!AA35,0)</f>
        <v>0</v>
      </c>
      <c r="AB40" s="282">
        <f>IFERROR('Intenzity 0'!AB29/'Rýchlosti 0'!AB35,0)</f>
        <v>0</v>
      </c>
      <c r="AC40" s="282">
        <f>IFERROR('Intenzity 0'!AC29/'Rýchlosti 0'!AC35,0)</f>
        <v>0</v>
      </c>
      <c r="AD40" s="282">
        <f>IFERROR('Intenzity 0'!AD29/'Rýchlosti 0'!AD35,0)</f>
        <v>0</v>
      </c>
      <c r="AE40" s="282">
        <f>IFERROR('Intenzity 0'!AE29/'Rýchlosti 0'!AE35,0)</f>
        <v>0</v>
      </c>
      <c r="AF40" s="282">
        <f>IFERROR('Intenzity 0'!AF29/'Rýchlosti 0'!AF35,0)</f>
        <v>0</v>
      </c>
      <c r="AG40" s="282">
        <f>IFERROR('Intenzity 0'!AG29/'Rýchlosti 0'!AG35,0)</f>
        <v>0</v>
      </c>
      <c r="AH40" s="282">
        <f>IFERROR('Intenzity 0'!AH29/'Rýchlosti 0'!AH35,0)</f>
        <v>0</v>
      </c>
      <c r="AJ40" s="365"/>
    </row>
    <row r="41" spans="1:36" s="252" customFormat="1" x14ac:dyDescent="0.2">
      <c r="A41" s="255"/>
      <c r="B41" s="254"/>
      <c r="C41" s="254"/>
      <c r="D41" s="262"/>
      <c r="E41" s="282">
        <f>IFERROR('Intenzity 0'!E30/'Rýchlosti 0'!E36,0)</f>
        <v>0</v>
      </c>
      <c r="F41" s="282">
        <f>IFERROR('Intenzity 0'!F30/'Rýchlosti 0'!F36,0)</f>
        <v>0</v>
      </c>
      <c r="G41" s="282">
        <f>IFERROR('Intenzity 0'!G30/'Rýchlosti 0'!G36,0)</f>
        <v>0</v>
      </c>
      <c r="H41" s="282">
        <f>IFERROR('Intenzity 0'!H30/'Rýchlosti 0'!H36,0)</f>
        <v>0</v>
      </c>
      <c r="I41" s="282">
        <f>IFERROR('Intenzity 0'!I30/'Rýchlosti 0'!I36,0)</f>
        <v>0</v>
      </c>
      <c r="J41" s="282">
        <f>IFERROR('Intenzity 0'!J30/'Rýchlosti 0'!J36,0)</f>
        <v>0</v>
      </c>
      <c r="K41" s="282">
        <f>IFERROR('Intenzity 0'!K30/'Rýchlosti 0'!K36,0)</f>
        <v>0</v>
      </c>
      <c r="L41" s="282">
        <f>IFERROR('Intenzity 0'!L30/'Rýchlosti 0'!L36,0)</f>
        <v>0</v>
      </c>
      <c r="M41" s="282">
        <f>IFERROR('Intenzity 0'!M30/'Rýchlosti 0'!M36,0)</f>
        <v>0</v>
      </c>
      <c r="N41" s="282">
        <f>IFERROR('Intenzity 0'!N30/'Rýchlosti 0'!N36,0)</f>
        <v>0</v>
      </c>
      <c r="O41" s="282">
        <f>IFERROR('Intenzity 0'!O30/'Rýchlosti 0'!O36,0)</f>
        <v>0</v>
      </c>
      <c r="P41" s="282">
        <f>IFERROR('Intenzity 0'!P30/'Rýchlosti 0'!P36,0)</f>
        <v>0</v>
      </c>
      <c r="Q41" s="282">
        <f>IFERROR('Intenzity 0'!Q30/'Rýchlosti 0'!Q36,0)</f>
        <v>0</v>
      </c>
      <c r="R41" s="282">
        <f>IFERROR('Intenzity 0'!R30/'Rýchlosti 0'!R36,0)</f>
        <v>0</v>
      </c>
      <c r="S41" s="282">
        <f>IFERROR('Intenzity 0'!S30/'Rýchlosti 0'!S36,0)</f>
        <v>0</v>
      </c>
      <c r="T41" s="282">
        <f>IFERROR('Intenzity 0'!T30/'Rýchlosti 0'!T36,0)</f>
        <v>0</v>
      </c>
      <c r="U41" s="282">
        <f>IFERROR('Intenzity 0'!U30/'Rýchlosti 0'!U36,0)</f>
        <v>0</v>
      </c>
      <c r="V41" s="282">
        <f>IFERROR('Intenzity 0'!V30/'Rýchlosti 0'!V36,0)</f>
        <v>0</v>
      </c>
      <c r="W41" s="282">
        <f>IFERROR('Intenzity 0'!W30/'Rýchlosti 0'!W36,0)</f>
        <v>0</v>
      </c>
      <c r="X41" s="282">
        <f>IFERROR('Intenzity 0'!X30/'Rýchlosti 0'!X36,0)</f>
        <v>0</v>
      </c>
      <c r="Y41" s="282">
        <f>IFERROR('Intenzity 0'!Y30/'Rýchlosti 0'!Y36,0)</f>
        <v>0</v>
      </c>
      <c r="Z41" s="282">
        <f>IFERROR('Intenzity 0'!Z30/'Rýchlosti 0'!Z36,0)</f>
        <v>0</v>
      </c>
      <c r="AA41" s="282">
        <f>IFERROR('Intenzity 0'!AA30/'Rýchlosti 0'!AA36,0)</f>
        <v>0</v>
      </c>
      <c r="AB41" s="282">
        <f>IFERROR('Intenzity 0'!AB30/'Rýchlosti 0'!AB36,0)</f>
        <v>0</v>
      </c>
      <c r="AC41" s="282">
        <f>IFERROR('Intenzity 0'!AC30/'Rýchlosti 0'!AC36,0)</f>
        <v>0</v>
      </c>
      <c r="AD41" s="282">
        <f>IFERROR('Intenzity 0'!AD30/'Rýchlosti 0'!AD36,0)</f>
        <v>0</v>
      </c>
      <c r="AE41" s="282">
        <f>IFERROR('Intenzity 0'!AE30/'Rýchlosti 0'!AE36,0)</f>
        <v>0</v>
      </c>
      <c r="AF41" s="282">
        <f>IFERROR('Intenzity 0'!AF30/'Rýchlosti 0'!AF36,0)</f>
        <v>0</v>
      </c>
      <c r="AG41" s="282">
        <f>IFERROR('Intenzity 0'!AG30/'Rýchlosti 0'!AG36,0)</f>
        <v>0</v>
      </c>
      <c r="AH41" s="282">
        <f>IFERROR('Intenzity 0'!AH30/'Rýchlosti 0'!AH36,0)</f>
        <v>0</v>
      </c>
      <c r="AJ41" s="365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365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0</v>
      </c>
      <c r="F43" s="282">
        <f t="shared" si="12"/>
        <v>0</v>
      </c>
      <c r="G43" s="282">
        <f t="shared" si="12"/>
        <v>0</v>
      </c>
      <c r="H43" s="282">
        <f t="shared" si="12"/>
        <v>0</v>
      </c>
      <c r="I43" s="282">
        <f t="shared" si="12"/>
        <v>0</v>
      </c>
      <c r="J43" s="282">
        <f t="shared" si="12"/>
        <v>0</v>
      </c>
      <c r="K43" s="282">
        <f t="shared" si="12"/>
        <v>0</v>
      </c>
      <c r="L43" s="282">
        <f t="shared" si="12"/>
        <v>0</v>
      </c>
      <c r="M43" s="282">
        <f t="shared" si="12"/>
        <v>0</v>
      </c>
      <c r="N43" s="282">
        <f t="shared" si="12"/>
        <v>0</v>
      </c>
      <c r="O43" s="282">
        <f t="shared" si="12"/>
        <v>0</v>
      </c>
      <c r="P43" s="282">
        <f t="shared" si="12"/>
        <v>0</v>
      </c>
      <c r="Q43" s="282">
        <f t="shared" si="12"/>
        <v>0</v>
      </c>
      <c r="R43" s="282">
        <f t="shared" si="12"/>
        <v>0</v>
      </c>
      <c r="S43" s="282">
        <f t="shared" si="12"/>
        <v>0</v>
      </c>
      <c r="T43" s="282">
        <f t="shared" si="12"/>
        <v>0</v>
      </c>
      <c r="U43" s="282">
        <f t="shared" si="12"/>
        <v>0</v>
      </c>
      <c r="V43" s="282">
        <f t="shared" si="12"/>
        <v>0</v>
      </c>
      <c r="W43" s="282">
        <f t="shared" si="12"/>
        <v>0</v>
      </c>
      <c r="X43" s="282">
        <f t="shared" si="12"/>
        <v>0</v>
      </c>
      <c r="Y43" s="282">
        <f t="shared" si="12"/>
        <v>0</v>
      </c>
      <c r="Z43" s="282">
        <f t="shared" si="12"/>
        <v>0</v>
      </c>
      <c r="AA43" s="282">
        <f t="shared" si="12"/>
        <v>0</v>
      </c>
      <c r="AB43" s="282">
        <f t="shared" si="12"/>
        <v>0</v>
      </c>
      <c r="AC43" s="282">
        <f t="shared" si="12"/>
        <v>0</v>
      </c>
      <c r="AD43" s="282">
        <f t="shared" si="12"/>
        <v>0</v>
      </c>
      <c r="AE43" s="282">
        <f t="shared" si="12"/>
        <v>0</v>
      </c>
      <c r="AF43" s="282">
        <f t="shared" si="12"/>
        <v>0</v>
      </c>
      <c r="AG43" s="282">
        <f t="shared" si="12"/>
        <v>0</v>
      </c>
      <c r="AH43" s="282">
        <f t="shared" si="12"/>
        <v>0</v>
      </c>
      <c r="AJ43" s="366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366"/>
    </row>
    <row r="45" spans="1:36" s="252" customFormat="1" x14ac:dyDescent="0.2">
      <c r="A45" s="255"/>
      <c r="B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366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8.9799999999999977E-2</v>
      </c>
      <c r="I46" s="313">
        <f>IFERROR(HLOOKUP(I33,Parametre!$C$113:$DS$119,4,FALSE),0)</f>
        <v>8.9799999999999977E-2</v>
      </c>
      <c r="J46" s="313">
        <f>IFERROR(HLOOKUP(J33,Parametre!$C$113:$DS$119,4,FALSE),0)</f>
        <v>8.9799999999999977E-2</v>
      </c>
      <c r="K46" s="313">
        <f>IFERROR(HLOOKUP(K33,Parametre!$C$113:$DS$119,4,FALSE),0)</f>
        <v>8.9799999999999977E-2</v>
      </c>
      <c r="L46" s="313">
        <f>IFERROR(HLOOKUP(L33,Parametre!$C$113:$DS$119,4,FALSE),0)</f>
        <v>8.9799999999999977E-2</v>
      </c>
      <c r="M46" s="313">
        <f>IFERROR(HLOOKUP(M33,Parametre!$C$113:$DS$119,4,FALSE),0)</f>
        <v>8.9799999999999977E-2</v>
      </c>
      <c r="N46" s="313">
        <f>IFERROR(HLOOKUP(N33,Parametre!$C$113:$DS$119,4,FALSE),0)</f>
        <v>8.9799999999999977E-2</v>
      </c>
      <c r="O46" s="313">
        <f>IFERROR(HLOOKUP(O33,Parametre!$C$113:$DS$119,4,FALSE),0)</f>
        <v>8.9799999999999977E-2</v>
      </c>
      <c r="P46" s="313">
        <f>IFERROR(HLOOKUP(P33,Parametre!$C$113:$DS$119,4,FALSE),0)</f>
        <v>8.9799999999999977E-2</v>
      </c>
      <c r="Q46" s="313">
        <f>IFERROR(HLOOKUP(Q33,Parametre!$C$113:$DS$119,4,FALSE),0)</f>
        <v>8.9799999999999977E-2</v>
      </c>
      <c r="R46" s="313">
        <f>IFERROR(HLOOKUP(R33,Parametre!$C$113:$DS$119,4,FALSE),0)</f>
        <v>8.9799999999999977E-2</v>
      </c>
      <c r="S46" s="313">
        <f>IFERROR(HLOOKUP(S33,Parametre!$C$113:$DS$119,4,FALSE),0)</f>
        <v>8.9799999999999977E-2</v>
      </c>
      <c r="T46" s="313">
        <f>IFERROR(HLOOKUP(T33,Parametre!$C$113:$DS$119,4,FALSE),0)</f>
        <v>8.9799999999999977E-2</v>
      </c>
      <c r="U46" s="313">
        <f>IFERROR(HLOOKUP(U33,Parametre!$C$113:$DS$119,4,FALSE),0)</f>
        <v>8.9799999999999977E-2</v>
      </c>
      <c r="V46" s="313">
        <f>IFERROR(HLOOKUP(V33,Parametre!$C$113:$DS$119,4,FALSE),0)</f>
        <v>8.9799999999999977E-2</v>
      </c>
      <c r="W46" s="313">
        <f>IFERROR(HLOOKUP(W33,Parametre!$C$113:$DS$119,4,FALSE),0)</f>
        <v>8.9799999999999977E-2</v>
      </c>
      <c r="X46" s="313">
        <f>IFERROR(HLOOKUP(X33,Parametre!$C$113:$DS$119,4,FALSE),0)</f>
        <v>8.9799999999999977E-2</v>
      </c>
      <c r="Y46" s="313">
        <f>IFERROR(HLOOKUP(Y33,Parametre!$C$113:$DS$119,4,FALSE),0)</f>
        <v>8.9799999999999977E-2</v>
      </c>
      <c r="Z46" s="313">
        <f>IFERROR(HLOOKUP(Z33,Parametre!$C$113:$DS$119,4,FALSE),0)</f>
        <v>8.9799999999999977E-2</v>
      </c>
      <c r="AA46" s="313">
        <f>IFERROR(HLOOKUP(AA33,Parametre!$C$113:$DS$119,4,FALSE),0)</f>
        <v>8.9799999999999977E-2</v>
      </c>
      <c r="AB46" s="313">
        <f>IFERROR(HLOOKUP(AB33,Parametre!$C$113:$DS$119,4,FALSE),0)</f>
        <v>8.9799999999999977E-2</v>
      </c>
      <c r="AC46" s="313">
        <f>IFERROR(HLOOKUP(AC33,Parametre!$C$113:$DS$119,4,FALSE),0)</f>
        <v>8.9799999999999977E-2</v>
      </c>
      <c r="AD46" s="313">
        <f>IFERROR(HLOOKUP(AD33,Parametre!$C$113:$DS$119,4,FALSE),0)</f>
        <v>8.9799999999999977E-2</v>
      </c>
      <c r="AE46" s="313">
        <f>IFERROR(HLOOKUP(AE33,Parametre!$C$113:$DS$119,4,FALSE),0)</f>
        <v>8.9799999999999977E-2</v>
      </c>
      <c r="AF46" s="313">
        <f>IFERROR(HLOOKUP(AF33,Parametre!$C$113:$DS$119,4,FALSE),0)</f>
        <v>8.9799999999999977E-2</v>
      </c>
      <c r="AG46" s="313">
        <f>IFERROR(HLOOKUP(AG33,Parametre!$C$113:$DS$119,4,FALSE),0)</f>
        <v>8.9799999999999977E-2</v>
      </c>
      <c r="AH46" s="313">
        <f>IFERROR(HLOOKUP(AH33,Parametre!$C$113:$DS$119,4,FALSE),0)</f>
        <v>8.9799999999999977E-2</v>
      </c>
      <c r="AJ46" s="366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0.10539999999999995</v>
      </c>
      <c r="I47" s="313">
        <f>IFERROR(HLOOKUP(I34,Parametre!$C$113:$DS$119,4,FALSE),0)</f>
        <v>0.10539999999999995</v>
      </c>
      <c r="J47" s="313">
        <f>IFERROR(HLOOKUP(J34,Parametre!$C$113:$DS$119,4,FALSE),0)</f>
        <v>0.10539999999999995</v>
      </c>
      <c r="K47" s="313">
        <f>IFERROR(HLOOKUP(K34,Parametre!$C$113:$DS$119,4,FALSE),0)</f>
        <v>0.10539999999999995</v>
      </c>
      <c r="L47" s="313">
        <f>IFERROR(HLOOKUP(L34,Parametre!$C$113:$DS$119,4,FALSE),0)</f>
        <v>0.10539999999999995</v>
      </c>
      <c r="M47" s="313">
        <f>IFERROR(HLOOKUP(M34,Parametre!$C$113:$DS$119,4,FALSE),0)</f>
        <v>0.10539999999999995</v>
      </c>
      <c r="N47" s="313">
        <f>IFERROR(HLOOKUP(N34,Parametre!$C$113:$DS$119,4,FALSE),0)</f>
        <v>0.10539999999999995</v>
      </c>
      <c r="O47" s="313">
        <f>IFERROR(HLOOKUP(O34,Parametre!$C$113:$DS$119,4,FALSE),0)</f>
        <v>0.10539999999999995</v>
      </c>
      <c r="P47" s="313">
        <f>IFERROR(HLOOKUP(P34,Parametre!$C$113:$DS$119,4,FALSE),0)</f>
        <v>0.10539999999999995</v>
      </c>
      <c r="Q47" s="313">
        <f>IFERROR(HLOOKUP(Q34,Parametre!$C$113:$DS$119,4,FALSE),0)</f>
        <v>0.10539999999999995</v>
      </c>
      <c r="R47" s="313">
        <f>IFERROR(HLOOKUP(R34,Parametre!$C$113:$DS$119,4,FALSE),0)</f>
        <v>0.10539999999999995</v>
      </c>
      <c r="S47" s="313">
        <f>IFERROR(HLOOKUP(S34,Parametre!$C$113:$DS$119,4,FALSE),0)</f>
        <v>0.10539999999999995</v>
      </c>
      <c r="T47" s="313">
        <f>IFERROR(HLOOKUP(T34,Parametre!$C$113:$DS$119,4,FALSE),0)</f>
        <v>0.10539999999999995</v>
      </c>
      <c r="U47" s="313">
        <f>IFERROR(HLOOKUP(U34,Parametre!$C$113:$DS$119,4,FALSE),0)</f>
        <v>0.10539999999999995</v>
      </c>
      <c r="V47" s="313">
        <f>IFERROR(HLOOKUP(V34,Parametre!$C$113:$DS$119,4,FALSE),0)</f>
        <v>0.10539999999999995</v>
      </c>
      <c r="W47" s="313">
        <f>IFERROR(HLOOKUP(W34,Parametre!$C$113:$DS$119,4,FALSE),0)</f>
        <v>0.10539999999999995</v>
      </c>
      <c r="X47" s="313">
        <f>IFERROR(HLOOKUP(X34,Parametre!$C$113:$DS$119,4,FALSE),0)</f>
        <v>0.10539999999999995</v>
      </c>
      <c r="Y47" s="313">
        <f>IFERROR(HLOOKUP(Y34,Parametre!$C$113:$DS$119,4,FALSE),0)</f>
        <v>0.10539999999999995</v>
      </c>
      <c r="Z47" s="313">
        <f>IFERROR(HLOOKUP(Z34,Parametre!$C$113:$DS$119,4,FALSE),0)</f>
        <v>0.10539999999999995</v>
      </c>
      <c r="AA47" s="313">
        <f>IFERROR(HLOOKUP(AA34,Parametre!$C$113:$DS$119,4,FALSE),0)</f>
        <v>0.10539999999999995</v>
      </c>
      <c r="AB47" s="313">
        <f>IFERROR(HLOOKUP(AB34,Parametre!$C$113:$DS$119,4,FALSE),0)</f>
        <v>0.10539999999999995</v>
      </c>
      <c r="AC47" s="313">
        <f>IFERROR(HLOOKUP(AC34,Parametre!$C$113:$DS$119,4,FALSE),0)</f>
        <v>0.10539999999999995</v>
      </c>
      <c r="AD47" s="313">
        <f>IFERROR(HLOOKUP(AD34,Parametre!$C$113:$DS$119,4,FALSE),0)</f>
        <v>0.10539999999999995</v>
      </c>
      <c r="AE47" s="313">
        <f>IFERROR(HLOOKUP(AE34,Parametre!$C$113:$DS$119,4,FALSE),0)</f>
        <v>0.10539999999999995</v>
      </c>
      <c r="AF47" s="313">
        <f>IFERROR(HLOOKUP(AF34,Parametre!$C$113:$DS$119,4,FALSE),0)</f>
        <v>0.10539999999999995</v>
      </c>
      <c r="AG47" s="313">
        <f>IFERROR(HLOOKUP(AG34,Parametre!$C$113:$DS$119,4,FALSE),0)</f>
        <v>0.10539999999999995</v>
      </c>
      <c r="AH47" s="313">
        <f>IFERROR(HLOOKUP(AH34,Parametre!$C$113:$DS$119,4,FALSE),0)</f>
        <v>0.10539999999999995</v>
      </c>
      <c r="AJ47" s="366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366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0</v>
      </c>
      <c r="I49" s="313">
        <f>IFERROR(HLOOKUP(I36,Parametre!$C$113:$DS$119,4,FALSE),0)</f>
        <v>0</v>
      </c>
      <c r="J49" s="313">
        <f>IFERROR(HLOOKUP(J36,Parametre!$C$113:$DS$119,4,FALSE),0)</f>
        <v>0</v>
      </c>
      <c r="K49" s="313">
        <f>IFERROR(HLOOKUP(K36,Parametre!$C$113:$DS$119,4,FALSE),0)</f>
        <v>0</v>
      </c>
      <c r="L49" s="313">
        <f>IFERROR(HLOOKUP(L36,Parametre!$C$113:$DS$119,4,FALSE),0)</f>
        <v>0</v>
      </c>
      <c r="M49" s="313">
        <f>IFERROR(HLOOKUP(M36,Parametre!$C$113:$DS$119,4,FALSE),0)</f>
        <v>0</v>
      </c>
      <c r="N49" s="313">
        <f>IFERROR(HLOOKUP(N36,Parametre!$C$113:$DS$119,4,FALSE),0)</f>
        <v>0</v>
      </c>
      <c r="O49" s="313">
        <f>IFERROR(HLOOKUP(O36,Parametre!$C$113:$DS$119,4,FALSE),0)</f>
        <v>0</v>
      </c>
      <c r="P49" s="313">
        <f>IFERROR(HLOOKUP(P36,Parametre!$C$113:$DS$119,4,FALSE),0)</f>
        <v>0</v>
      </c>
      <c r="Q49" s="313">
        <f>IFERROR(HLOOKUP(Q36,Parametre!$C$113:$DS$119,4,FALSE),0)</f>
        <v>0</v>
      </c>
      <c r="R49" s="313">
        <f>IFERROR(HLOOKUP(R36,Parametre!$C$113:$DS$119,4,FALSE),0)</f>
        <v>0</v>
      </c>
      <c r="S49" s="313">
        <f>IFERROR(HLOOKUP(S36,Parametre!$C$113:$DS$119,4,FALSE),0)</f>
        <v>0</v>
      </c>
      <c r="T49" s="313">
        <f>IFERROR(HLOOKUP(T36,Parametre!$C$113:$DS$119,4,FALSE),0)</f>
        <v>0</v>
      </c>
      <c r="U49" s="313">
        <f>IFERROR(HLOOKUP(U36,Parametre!$C$113:$DS$119,4,FALSE),0)</f>
        <v>0</v>
      </c>
      <c r="V49" s="313">
        <f>IFERROR(HLOOKUP(V36,Parametre!$C$113:$DS$119,4,FALSE),0)</f>
        <v>0</v>
      </c>
      <c r="W49" s="313">
        <f>IFERROR(HLOOKUP(W36,Parametre!$C$113:$DS$119,4,FALSE),0)</f>
        <v>0</v>
      </c>
      <c r="X49" s="313">
        <f>IFERROR(HLOOKUP(X36,Parametre!$C$113:$DS$119,4,FALSE),0)</f>
        <v>0</v>
      </c>
      <c r="Y49" s="313">
        <f>IFERROR(HLOOKUP(Y36,Parametre!$C$113:$DS$119,4,FALSE),0)</f>
        <v>0</v>
      </c>
      <c r="Z49" s="313">
        <f>IFERROR(HLOOKUP(Z36,Parametre!$C$113:$DS$119,4,FALSE),0)</f>
        <v>0</v>
      </c>
      <c r="AA49" s="313">
        <f>IFERROR(HLOOKUP(AA36,Parametre!$C$113:$DS$119,4,FALSE),0)</f>
        <v>0</v>
      </c>
      <c r="AB49" s="313">
        <f>IFERROR(HLOOKUP(AB36,Parametre!$C$113:$DS$119,4,FALSE),0)</f>
        <v>0</v>
      </c>
      <c r="AC49" s="313">
        <f>IFERROR(HLOOKUP(AC36,Parametre!$C$113:$DS$119,4,FALSE),0)</f>
        <v>0</v>
      </c>
      <c r="AD49" s="313">
        <f>IFERROR(HLOOKUP(AD36,Parametre!$C$113:$DS$119,4,FALSE),0)</f>
        <v>0</v>
      </c>
      <c r="AE49" s="313">
        <f>IFERROR(HLOOKUP(AE36,Parametre!$C$113:$DS$119,4,FALSE),0)</f>
        <v>0</v>
      </c>
      <c r="AF49" s="313">
        <f>IFERROR(HLOOKUP(AF36,Parametre!$C$113:$DS$119,4,FALSE),0)</f>
        <v>0</v>
      </c>
      <c r="AG49" s="313">
        <f>IFERROR(HLOOKUP(AG36,Parametre!$C$113:$DS$119,4,FALSE),0)</f>
        <v>0</v>
      </c>
      <c r="AH49" s="313">
        <f>IFERROR(HLOOKUP(AH36,Parametre!$C$113:$DS$119,4,FALSE),0)</f>
        <v>0</v>
      </c>
      <c r="AJ49" s="366"/>
    </row>
    <row r="50" spans="1:36" s="252" customFormat="1" x14ac:dyDescent="0.2">
      <c r="A50" s="255"/>
      <c r="B50" s="254"/>
      <c r="C50" s="254"/>
      <c r="D50" s="262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366"/>
    </row>
    <row r="51" spans="1:36" x14ac:dyDescent="0.2">
      <c r="AJ51" s="366"/>
    </row>
    <row r="52" spans="1:36" x14ac:dyDescent="0.2">
      <c r="AJ52" s="366"/>
    </row>
    <row r="53" spans="1:36" s="256" customFormat="1" x14ac:dyDescent="0.2">
      <c r="A53" s="275" t="s">
        <v>498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367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365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363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E133*$AJ$56</f>
        <v>57</v>
      </c>
      <c r="F56" s="280">
        <f t="shared" ref="F56:AH56" si="15">F133*$AJ$56</f>
        <v>57</v>
      </c>
      <c r="G56" s="280">
        <f t="shared" si="15"/>
        <v>57</v>
      </c>
      <c r="H56" s="280">
        <f t="shared" si="15"/>
        <v>57</v>
      </c>
      <c r="I56" s="280">
        <f t="shared" si="15"/>
        <v>57</v>
      </c>
      <c r="J56" s="280">
        <f t="shared" si="15"/>
        <v>57</v>
      </c>
      <c r="K56" s="280">
        <f t="shared" si="15"/>
        <v>57</v>
      </c>
      <c r="L56" s="280">
        <f t="shared" si="15"/>
        <v>57</v>
      </c>
      <c r="M56" s="280">
        <f t="shared" si="15"/>
        <v>57</v>
      </c>
      <c r="N56" s="280">
        <f t="shared" si="15"/>
        <v>57</v>
      </c>
      <c r="O56" s="280">
        <f t="shared" si="15"/>
        <v>57</v>
      </c>
      <c r="P56" s="280">
        <f t="shared" si="15"/>
        <v>57</v>
      </c>
      <c r="Q56" s="280">
        <f t="shared" si="15"/>
        <v>57</v>
      </c>
      <c r="R56" s="280">
        <f t="shared" si="15"/>
        <v>57</v>
      </c>
      <c r="S56" s="280">
        <f t="shared" si="15"/>
        <v>57</v>
      </c>
      <c r="T56" s="280">
        <f t="shared" si="15"/>
        <v>57</v>
      </c>
      <c r="U56" s="280">
        <f t="shared" si="15"/>
        <v>57</v>
      </c>
      <c r="V56" s="280">
        <f t="shared" si="15"/>
        <v>57</v>
      </c>
      <c r="W56" s="280">
        <f t="shared" si="15"/>
        <v>57</v>
      </c>
      <c r="X56" s="280">
        <f t="shared" si="15"/>
        <v>57</v>
      </c>
      <c r="Y56" s="280">
        <f t="shared" si="15"/>
        <v>57</v>
      </c>
      <c r="Z56" s="280">
        <f t="shared" si="15"/>
        <v>57</v>
      </c>
      <c r="AA56" s="280">
        <f t="shared" si="15"/>
        <v>57</v>
      </c>
      <c r="AB56" s="280">
        <f t="shared" si="15"/>
        <v>57</v>
      </c>
      <c r="AC56" s="280">
        <f t="shared" si="15"/>
        <v>57</v>
      </c>
      <c r="AD56" s="280">
        <f t="shared" si="15"/>
        <v>57</v>
      </c>
      <c r="AE56" s="280">
        <f t="shared" si="15"/>
        <v>57</v>
      </c>
      <c r="AF56" s="280">
        <f t="shared" si="15"/>
        <v>57</v>
      </c>
      <c r="AG56" s="280">
        <f t="shared" si="15"/>
        <v>57</v>
      </c>
      <c r="AH56" s="280">
        <f t="shared" si="15"/>
        <v>57</v>
      </c>
      <c r="AJ56" s="365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E134*$AJ$57</f>
        <v>38</v>
      </c>
      <c r="F57" s="280">
        <f t="shared" ref="F57:AH57" si="16">F134*$AJ$57</f>
        <v>38</v>
      </c>
      <c r="G57" s="280">
        <f t="shared" si="16"/>
        <v>38</v>
      </c>
      <c r="H57" s="280">
        <f t="shared" si="16"/>
        <v>38</v>
      </c>
      <c r="I57" s="280">
        <f t="shared" si="16"/>
        <v>38</v>
      </c>
      <c r="J57" s="280">
        <f t="shared" si="16"/>
        <v>38</v>
      </c>
      <c r="K57" s="280">
        <f t="shared" si="16"/>
        <v>38</v>
      </c>
      <c r="L57" s="280">
        <f t="shared" si="16"/>
        <v>38</v>
      </c>
      <c r="M57" s="280">
        <f t="shared" si="16"/>
        <v>38</v>
      </c>
      <c r="N57" s="280">
        <f t="shared" si="16"/>
        <v>38</v>
      </c>
      <c r="O57" s="280">
        <f t="shared" si="16"/>
        <v>38</v>
      </c>
      <c r="P57" s="280">
        <f t="shared" si="16"/>
        <v>38</v>
      </c>
      <c r="Q57" s="280">
        <f t="shared" si="16"/>
        <v>38</v>
      </c>
      <c r="R57" s="280">
        <f t="shared" si="16"/>
        <v>38</v>
      </c>
      <c r="S57" s="280">
        <f t="shared" si="16"/>
        <v>38</v>
      </c>
      <c r="T57" s="280">
        <f t="shared" si="16"/>
        <v>38</v>
      </c>
      <c r="U57" s="280">
        <f t="shared" si="16"/>
        <v>38</v>
      </c>
      <c r="V57" s="280">
        <f t="shared" si="16"/>
        <v>38</v>
      </c>
      <c r="W57" s="280">
        <f t="shared" si="16"/>
        <v>38</v>
      </c>
      <c r="X57" s="280">
        <f t="shared" si="16"/>
        <v>38</v>
      </c>
      <c r="Y57" s="280">
        <f t="shared" si="16"/>
        <v>38</v>
      </c>
      <c r="Z57" s="280">
        <f t="shared" si="16"/>
        <v>38</v>
      </c>
      <c r="AA57" s="280">
        <f t="shared" si="16"/>
        <v>38</v>
      </c>
      <c r="AB57" s="280">
        <f t="shared" si="16"/>
        <v>38</v>
      </c>
      <c r="AC57" s="280">
        <f t="shared" si="16"/>
        <v>38</v>
      </c>
      <c r="AD57" s="280">
        <f t="shared" si="16"/>
        <v>38</v>
      </c>
      <c r="AE57" s="280">
        <f t="shared" si="16"/>
        <v>38</v>
      </c>
      <c r="AF57" s="280">
        <f t="shared" si="16"/>
        <v>38</v>
      </c>
      <c r="AG57" s="280">
        <f t="shared" si="16"/>
        <v>38</v>
      </c>
      <c r="AH57" s="280">
        <f t="shared" si="16"/>
        <v>38</v>
      </c>
      <c r="AJ57" s="365">
        <v>1</v>
      </c>
    </row>
    <row r="58" spans="1:36" s="252" customFormat="1" x14ac:dyDescent="0.2">
      <c r="A58" s="255">
        <v>3</v>
      </c>
      <c r="B58" s="254" t="s">
        <v>562</v>
      </c>
      <c r="C58" s="254" t="s">
        <v>537</v>
      </c>
      <c r="D58" s="262">
        <v>3.5</v>
      </c>
      <c r="E58" s="280">
        <f>E135*$AJ$58</f>
        <v>85</v>
      </c>
      <c r="F58" s="280">
        <f t="shared" ref="F58:AH58" si="17">F135*$AJ$58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365">
        <v>1</v>
      </c>
    </row>
    <row r="59" spans="1:36" s="252" customFormat="1" x14ac:dyDescent="0.2">
      <c r="A59" s="255">
        <v>4</v>
      </c>
      <c r="B59" s="378" t="s">
        <v>562</v>
      </c>
      <c r="C59" s="378" t="s">
        <v>536</v>
      </c>
      <c r="D59" s="262">
        <v>0</v>
      </c>
      <c r="E59" s="280">
        <f>E136*$AJ$59</f>
        <v>0</v>
      </c>
      <c r="F59" s="280">
        <f t="shared" ref="F59:AH59" si="18">F136*$AJ$59</f>
        <v>0</v>
      </c>
      <c r="G59" s="280">
        <f t="shared" si="18"/>
        <v>0</v>
      </c>
      <c r="H59" s="280">
        <f t="shared" si="18"/>
        <v>0</v>
      </c>
      <c r="I59" s="280">
        <f t="shared" si="18"/>
        <v>0</v>
      </c>
      <c r="J59" s="280">
        <f t="shared" si="18"/>
        <v>0</v>
      </c>
      <c r="K59" s="280">
        <f t="shared" si="18"/>
        <v>0</v>
      </c>
      <c r="L59" s="280">
        <f t="shared" si="18"/>
        <v>0</v>
      </c>
      <c r="M59" s="280">
        <f t="shared" si="18"/>
        <v>0</v>
      </c>
      <c r="N59" s="280">
        <f t="shared" si="18"/>
        <v>0</v>
      </c>
      <c r="O59" s="280">
        <f t="shared" si="18"/>
        <v>0</v>
      </c>
      <c r="P59" s="280">
        <f t="shared" si="18"/>
        <v>0</v>
      </c>
      <c r="Q59" s="280">
        <f t="shared" si="18"/>
        <v>0</v>
      </c>
      <c r="R59" s="280">
        <f t="shared" si="18"/>
        <v>0</v>
      </c>
      <c r="S59" s="280">
        <f t="shared" si="18"/>
        <v>0</v>
      </c>
      <c r="T59" s="280">
        <f t="shared" si="18"/>
        <v>0</v>
      </c>
      <c r="U59" s="280">
        <f t="shared" si="18"/>
        <v>0</v>
      </c>
      <c r="V59" s="280">
        <f t="shared" si="18"/>
        <v>0</v>
      </c>
      <c r="W59" s="280">
        <f t="shared" si="18"/>
        <v>0</v>
      </c>
      <c r="X59" s="280">
        <f t="shared" si="18"/>
        <v>0</v>
      </c>
      <c r="Y59" s="280">
        <f t="shared" si="18"/>
        <v>0</v>
      </c>
      <c r="Z59" s="280">
        <f t="shared" si="18"/>
        <v>0</v>
      </c>
      <c r="AA59" s="280">
        <f t="shared" si="18"/>
        <v>0</v>
      </c>
      <c r="AB59" s="280">
        <f t="shared" si="18"/>
        <v>0</v>
      </c>
      <c r="AC59" s="280">
        <f t="shared" si="18"/>
        <v>0</v>
      </c>
      <c r="AD59" s="280">
        <f t="shared" si="18"/>
        <v>0</v>
      </c>
      <c r="AE59" s="280">
        <f t="shared" si="18"/>
        <v>0</v>
      </c>
      <c r="AF59" s="280">
        <f t="shared" si="18"/>
        <v>0</v>
      </c>
      <c r="AG59" s="280">
        <f t="shared" si="18"/>
        <v>0</v>
      </c>
      <c r="AH59" s="280">
        <f t="shared" si="18"/>
        <v>0</v>
      </c>
      <c r="AJ59" s="365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366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0'!E44/'Rýchlosti 0'!E56,0)</f>
        <v>0</v>
      </c>
      <c r="F61" s="282">
        <f>IFERROR('Intenzity 0'!F44/'Rýchlosti 0'!F56,0)</f>
        <v>0</v>
      </c>
      <c r="G61" s="282">
        <f>IFERROR('Intenzity 0'!G44/'Rýchlosti 0'!G56,0)</f>
        <v>0</v>
      </c>
      <c r="H61" s="282">
        <f>IFERROR('Intenzity 0'!H44/'Rýchlosti 0'!H56,0)</f>
        <v>0</v>
      </c>
      <c r="I61" s="282">
        <f>IFERROR('Intenzity 0'!I44/'Rýchlosti 0'!I56,0)</f>
        <v>0</v>
      </c>
      <c r="J61" s="282">
        <f>IFERROR('Intenzity 0'!J44/'Rýchlosti 0'!J56,0)</f>
        <v>0</v>
      </c>
      <c r="K61" s="282">
        <f>IFERROR('Intenzity 0'!K44/'Rýchlosti 0'!K56,0)</f>
        <v>0</v>
      </c>
      <c r="L61" s="282">
        <f>IFERROR('Intenzity 0'!L44/'Rýchlosti 0'!L56,0)</f>
        <v>0</v>
      </c>
      <c r="M61" s="282">
        <f>IFERROR('Intenzity 0'!M44/'Rýchlosti 0'!M56,0)</f>
        <v>0</v>
      </c>
      <c r="N61" s="282">
        <f>IFERROR('Intenzity 0'!N44/'Rýchlosti 0'!N56,0)</f>
        <v>0</v>
      </c>
      <c r="O61" s="282">
        <f>IFERROR('Intenzity 0'!O44/'Rýchlosti 0'!O56,0)</f>
        <v>0</v>
      </c>
      <c r="P61" s="282">
        <f>IFERROR('Intenzity 0'!P44/'Rýchlosti 0'!P56,0)</f>
        <v>0</v>
      </c>
      <c r="Q61" s="282">
        <f>IFERROR('Intenzity 0'!Q44/'Rýchlosti 0'!Q56,0)</f>
        <v>0</v>
      </c>
      <c r="R61" s="282">
        <f>IFERROR('Intenzity 0'!R44/'Rýchlosti 0'!R56,0)</f>
        <v>0</v>
      </c>
      <c r="S61" s="282">
        <f>IFERROR('Intenzity 0'!S44/'Rýchlosti 0'!S56,0)</f>
        <v>0</v>
      </c>
      <c r="T61" s="282">
        <f>IFERROR('Intenzity 0'!T44/'Rýchlosti 0'!T56,0)</f>
        <v>0</v>
      </c>
      <c r="U61" s="282">
        <f>IFERROR('Intenzity 0'!U44/'Rýchlosti 0'!U56,0)</f>
        <v>0</v>
      </c>
      <c r="V61" s="282">
        <f>IFERROR('Intenzity 0'!V44/'Rýchlosti 0'!V56,0)</f>
        <v>0</v>
      </c>
      <c r="W61" s="282">
        <f>IFERROR('Intenzity 0'!W44/'Rýchlosti 0'!W56,0)</f>
        <v>0</v>
      </c>
      <c r="X61" s="282">
        <f>IFERROR('Intenzity 0'!X44/'Rýchlosti 0'!X56,0)</f>
        <v>0</v>
      </c>
      <c r="Y61" s="282">
        <f>IFERROR('Intenzity 0'!Y44/'Rýchlosti 0'!Y56,0)</f>
        <v>0</v>
      </c>
      <c r="Z61" s="282">
        <f>IFERROR('Intenzity 0'!Z44/'Rýchlosti 0'!Z56,0)</f>
        <v>0</v>
      </c>
      <c r="AA61" s="282">
        <f>IFERROR('Intenzity 0'!AA44/'Rýchlosti 0'!AA56,0)</f>
        <v>0</v>
      </c>
      <c r="AB61" s="282">
        <f>IFERROR('Intenzity 0'!AB44/'Rýchlosti 0'!AB56,0)</f>
        <v>0</v>
      </c>
      <c r="AC61" s="282">
        <f>IFERROR('Intenzity 0'!AC44/'Rýchlosti 0'!AC56,0)</f>
        <v>0</v>
      </c>
      <c r="AD61" s="282">
        <f>IFERROR('Intenzity 0'!AD44/'Rýchlosti 0'!AD56,0)</f>
        <v>0</v>
      </c>
      <c r="AE61" s="282">
        <f>IFERROR('Intenzity 0'!AE44/'Rýchlosti 0'!AE56,0)</f>
        <v>0</v>
      </c>
      <c r="AF61" s="282">
        <f>IFERROR('Intenzity 0'!AF44/'Rýchlosti 0'!AF56,0)</f>
        <v>0</v>
      </c>
      <c r="AG61" s="282">
        <f>IFERROR('Intenzity 0'!AG44/'Rýchlosti 0'!AG56,0)</f>
        <v>0</v>
      </c>
      <c r="AH61" s="282">
        <f>IFERROR('Intenzity 0'!AH44/'Rýchlosti 0'!AH56,0)</f>
        <v>0</v>
      </c>
      <c r="AJ61" s="366"/>
    </row>
    <row r="62" spans="1:36" s="252" customFormat="1" x14ac:dyDescent="0.2">
      <c r="A62" s="255"/>
      <c r="B62" s="254"/>
      <c r="C62" s="254"/>
      <c r="D62" s="262"/>
      <c r="E62" s="282">
        <f>IFERROR('Intenzity 0'!E45/'Rýchlosti 0'!E57,0)</f>
        <v>0</v>
      </c>
      <c r="F62" s="282">
        <f>IFERROR('Intenzity 0'!F45/'Rýchlosti 0'!F57,0)</f>
        <v>0</v>
      </c>
      <c r="G62" s="282">
        <f>IFERROR('Intenzity 0'!G45/'Rýchlosti 0'!G57,0)</f>
        <v>0</v>
      </c>
      <c r="H62" s="282">
        <f>IFERROR('Intenzity 0'!H45/'Rýchlosti 0'!H57,0)</f>
        <v>0</v>
      </c>
      <c r="I62" s="282">
        <f>IFERROR('Intenzity 0'!I45/'Rýchlosti 0'!I57,0)</f>
        <v>0</v>
      </c>
      <c r="J62" s="282">
        <f>IFERROR('Intenzity 0'!J45/'Rýchlosti 0'!J57,0)</f>
        <v>0</v>
      </c>
      <c r="K62" s="282">
        <f>IFERROR('Intenzity 0'!K45/'Rýchlosti 0'!K57,0)</f>
        <v>0</v>
      </c>
      <c r="L62" s="282">
        <f>IFERROR('Intenzity 0'!L45/'Rýchlosti 0'!L57,0)</f>
        <v>0</v>
      </c>
      <c r="M62" s="282">
        <f>IFERROR('Intenzity 0'!M45/'Rýchlosti 0'!M57,0)</f>
        <v>0</v>
      </c>
      <c r="N62" s="282">
        <f>IFERROR('Intenzity 0'!N45/'Rýchlosti 0'!N57,0)</f>
        <v>0</v>
      </c>
      <c r="O62" s="282">
        <f>IFERROR('Intenzity 0'!O45/'Rýchlosti 0'!O57,0)</f>
        <v>0</v>
      </c>
      <c r="P62" s="282">
        <f>IFERROR('Intenzity 0'!P45/'Rýchlosti 0'!P57,0)</f>
        <v>0</v>
      </c>
      <c r="Q62" s="282">
        <f>IFERROR('Intenzity 0'!Q45/'Rýchlosti 0'!Q57,0)</f>
        <v>0</v>
      </c>
      <c r="R62" s="282">
        <f>IFERROR('Intenzity 0'!R45/'Rýchlosti 0'!R57,0)</f>
        <v>0</v>
      </c>
      <c r="S62" s="282">
        <f>IFERROR('Intenzity 0'!S45/'Rýchlosti 0'!S57,0)</f>
        <v>0</v>
      </c>
      <c r="T62" s="282">
        <f>IFERROR('Intenzity 0'!T45/'Rýchlosti 0'!T57,0)</f>
        <v>0</v>
      </c>
      <c r="U62" s="282">
        <f>IFERROR('Intenzity 0'!U45/'Rýchlosti 0'!U57,0)</f>
        <v>0</v>
      </c>
      <c r="V62" s="282">
        <f>IFERROR('Intenzity 0'!V45/'Rýchlosti 0'!V57,0)</f>
        <v>0</v>
      </c>
      <c r="W62" s="282">
        <f>IFERROR('Intenzity 0'!W45/'Rýchlosti 0'!W57,0)</f>
        <v>0</v>
      </c>
      <c r="X62" s="282">
        <f>IFERROR('Intenzity 0'!X45/'Rýchlosti 0'!X57,0)</f>
        <v>0</v>
      </c>
      <c r="Y62" s="282">
        <f>IFERROR('Intenzity 0'!Y45/'Rýchlosti 0'!Y57,0)</f>
        <v>0</v>
      </c>
      <c r="Z62" s="282">
        <f>IFERROR('Intenzity 0'!Z45/'Rýchlosti 0'!Z57,0)</f>
        <v>0</v>
      </c>
      <c r="AA62" s="282">
        <f>IFERROR('Intenzity 0'!AA45/'Rýchlosti 0'!AA57,0)</f>
        <v>0</v>
      </c>
      <c r="AB62" s="282">
        <f>IFERROR('Intenzity 0'!AB45/'Rýchlosti 0'!AB57,0)</f>
        <v>0</v>
      </c>
      <c r="AC62" s="282">
        <f>IFERROR('Intenzity 0'!AC45/'Rýchlosti 0'!AC57,0)</f>
        <v>0</v>
      </c>
      <c r="AD62" s="282">
        <f>IFERROR('Intenzity 0'!AD45/'Rýchlosti 0'!AD57,0)</f>
        <v>0</v>
      </c>
      <c r="AE62" s="282">
        <f>IFERROR('Intenzity 0'!AE45/'Rýchlosti 0'!AE57,0)</f>
        <v>0</v>
      </c>
      <c r="AF62" s="282">
        <f>IFERROR('Intenzity 0'!AF45/'Rýchlosti 0'!AF57,0)</f>
        <v>0</v>
      </c>
      <c r="AG62" s="282">
        <f>IFERROR('Intenzity 0'!AG45/'Rýchlosti 0'!AG57,0)</f>
        <v>0</v>
      </c>
      <c r="AH62" s="282">
        <f>IFERROR('Intenzity 0'!AH45/'Rýchlosti 0'!AH57,0)</f>
        <v>0</v>
      </c>
      <c r="AJ62" s="366"/>
    </row>
    <row r="63" spans="1:36" s="252" customFormat="1" x14ac:dyDescent="0.2">
      <c r="A63" s="255"/>
      <c r="B63" s="254"/>
      <c r="C63" s="254"/>
      <c r="D63" s="262"/>
      <c r="E63" s="282">
        <f>IFERROR('Intenzity 0'!E46/'Rýchlosti 0'!E58,0)</f>
        <v>0</v>
      </c>
      <c r="F63" s="282">
        <f>IFERROR('Intenzity 0'!F46/'Rýchlosti 0'!F58,0)</f>
        <v>0</v>
      </c>
      <c r="G63" s="282">
        <f>IFERROR('Intenzity 0'!G46/'Rýchlosti 0'!G58,0)</f>
        <v>0</v>
      </c>
      <c r="H63" s="282">
        <f>IFERROR('Intenzity 0'!H46/'Rýchlosti 0'!H58,0)</f>
        <v>0</v>
      </c>
      <c r="I63" s="282">
        <f>IFERROR('Intenzity 0'!I46/'Rýchlosti 0'!I58,0)</f>
        <v>0</v>
      </c>
      <c r="J63" s="282">
        <f>IFERROR('Intenzity 0'!J46/'Rýchlosti 0'!J58,0)</f>
        <v>0</v>
      </c>
      <c r="K63" s="282">
        <f>IFERROR('Intenzity 0'!K46/'Rýchlosti 0'!K58,0)</f>
        <v>0</v>
      </c>
      <c r="L63" s="282">
        <f>IFERROR('Intenzity 0'!L46/'Rýchlosti 0'!L58,0)</f>
        <v>0</v>
      </c>
      <c r="M63" s="282">
        <f>IFERROR('Intenzity 0'!M46/'Rýchlosti 0'!M58,0)</f>
        <v>0</v>
      </c>
      <c r="N63" s="282">
        <f>IFERROR('Intenzity 0'!N46/'Rýchlosti 0'!N58,0)</f>
        <v>0</v>
      </c>
      <c r="O63" s="282">
        <f>IFERROR('Intenzity 0'!O46/'Rýchlosti 0'!O58,0)</f>
        <v>0</v>
      </c>
      <c r="P63" s="282">
        <f>IFERROR('Intenzity 0'!P46/'Rýchlosti 0'!P58,0)</f>
        <v>0</v>
      </c>
      <c r="Q63" s="282">
        <f>IFERROR('Intenzity 0'!Q46/'Rýchlosti 0'!Q58,0)</f>
        <v>0</v>
      </c>
      <c r="R63" s="282">
        <f>IFERROR('Intenzity 0'!R46/'Rýchlosti 0'!R58,0)</f>
        <v>0</v>
      </c>
      <c r="S63" s="282">
        <f>IFERROR('Intenzity 0'!S46/'Rýchlosti 0'!S58,0)</f>
        <v>0</v>
      </c>
      <c r="T63" s="282">
        <f>IFERROR('Intenzity 0'!T46/'Rýchlosti 0'!T58,0)</f>
        <v>0</v>
      </c>
      <c r="U63" s="282">
        <f>IFERROR('Intenzity 0'!U46/'Rýchlosti 0'!U58,0)</f>
        <v>0</v>
      </c>
      <c r="V63" s="282">
        <f>IFERROR('Intenzity 0'!V46/'Rýchlosti 0'!V58,0)</f>
        <v>0</v>
      </c>
      <c r="W63" s="282">
        <f>IFERROR('Intenzity 0'!W46/'Rýchlosti 0'!W58,0)</f>
        <v>0</v>
      </c>
      <c r="X63" s="282">
        <f>IFERROR('Intenzity 0'!X46/'Rýchlosti 0'!X58,0)</f>
        <v>0</v>
      </c>
      <c r="Y63" s="282">
        <f>IFERROR('Intenzity 0'!Y46/'Rýchlosti 0'!Y58,0)</f>
        <v>0</v>
      </c>
      <c r="Z63" s="282">
        <f>IFERROR('Intenzity 0'!Z46/'Rýchlosti 0'!Z58,0)</f>
        <v>0</v>
      </c>
      <c r="AA63" s="282">
        <f>IFERROR('Intenzity 0'!AA46/'Rýchlosti 0'!AA58,0)</f>
        <v>0</v>
      </c>
      <c r="AB63" s="282">
        <f>IFERROR('Intenzity 0'!AB46/'Rýchlosti 0'!AB58,0)</f>
        <v>0</v>
      </c>
      <c r="AC63" s="282">
        <f>IFERROR('Intenzity 0'!AC46/'Rýchlosti 0'!AC58,0)</f>
        <v>0</v>
      </c>
      <c r="AD63" s="282">
        <f>IFERROR('Intenzity 0'!AD46/'Rýchlosti 0'!AD58,0)</f>
        <v>0</v>
      </c>
      <c r="AE63" s="282">
        <f>IFERROR('Intenzity 0'!AE46/'Rýchlosti 0'!AE58,0)</f>
        <v>0</v>
      </c>
      <c r="AF63" s="282">
        <f>IFERROR('Intenzity 0'!AF46/'Rýchlosti 0'!AF58,0)</f>
        <v>0</v>
      </c>
      <c r="AG63" s="282">
        <f>IFERROR('Intenzity 0'!AG46/'Rýchlosti 0'!AG58,0)</f>
        <v>0</v>
      </c>
      <c r="AH63" s="282">
        <f>IFERROR('Intenzity 0'!AH46/'Rýchlosti 0'!AH58,0)</f>
        <v>0</v>
      </c>
      <c r="AJ63" s="366"/>
    </row>
    <row r="64" spans="1:36" s="252" customFormat="1" x14ac:dyDescent="0.2">
      <c r="A64" s="255"/>
      <c r="B64" s="254"/>
      <c r="C64" s="254"/>
      <c r="D64" s="262"/>
      <c r="E64" s="282">
        <f>IFERROR('Intenzity 0'!E47/'Rýchlosti 0'!E59,0)</f>
        <v>0</v>
      </c>
      <c r="F64" s="282">
        <f>IFERROR('Intenzity 0'!F47/'Rýchlosti 0'!F59,0)</f>
        <v>0</v>
      </c>
      <c r="G64" s="282">
        <f>IFERROR('Intenzity 0'!G47/'Rýchlosti 0'!G59,0)</f>
        <v>0</v>
      </c>
      <c r="H64" s="282">
        <f>IFERROR('Intenzity 0'!H47/'Rýchlosti 0'!H59,0)</f>
        <v>0</v>
      </c>
      <c r="I64" s="282">
        <f>IFERROR('Intenzity 0'!I47/'Rýchlosti 0'!I59,0)</f>
        <v>0</v>
      </c>
      <c r="J64" s="282">
        <f>IFERROR('Intenzity 0'!J47/'Rýchlosti 0'!J59,0)</f>
        <v>0</v>
      </c>
      <c r="K64" s="282">
        <f>IFERROR('Intenzity 0'!K47/'Rýchlosti 0'!K59,0)</f>
        <v>0</v>
      </c>
      <c r="L64" s="282">
        <f>IFERROR('Intenzity 0'!L47/'Rýchlosti 0'!L59,0)</f>
        <v>0</v>
      </c>
      <c r="M64" s="282">
        <f>IFERROR('Intenzity 0'!M47/'Rýchlosti 0'!M59,0)</f>
        <v>0</v>
      </c>
      <c r="N64" s="282">
        <f>IFERROR('Intenzity 0'!N47/'Rýchlosti 0'!N59,0)</f>
        <v>0</v>
      </c>
      <c r="O64" s="282">
        <f>IFERROR('Intenzity 0'!O47/'Rýchlosti 0'!O59,0)</f>
        <v>0</v>
      </c>
      <c r="P64" s="282">
        <f>IFERROR('Intenzity 0'!P47/'Rýchlosti 0'!P59,0)</f>
        <v>0</v>
      </c>
      <c r="Q64" s="282">
        <f>IFERROR('Intenzity 0'!Q47/'Rýchlosti 0'!Q59,0)</f>
        <v>0</v>
      </c>
      <c r="R64" s="282">
        <f>IFERROR('Intenzity 0'!R47/'Rýchlosti 0'!R59,0)</f>
        <v>0</v>
      </c>
      <c r="S64" s="282">
        <f>IFERROR('Intenzity 0'!S47/'Rýchlosti 0'!S59,0)</f>
        <v>0</v>
      </c>
      <c r="T64" s="282">
        <f>IFERROR('Intenzity 0'!T47/'Rýchlosti 0'!T59,0)</f>
        <v>0</v>
      </c>
      <c r="U64" s="282">
        <f>IFERROR('Intenzity 0'!U47/'Rýchlosti 0'!U59,0)</f>
        <v>0</v>
      </c>
      <c r="V64" s="282">
        <f>IFERROR('Intenzity 0'!V47/'Rýchlosti 0'!V59,0)</f>
        <v>0</v>
      </c>
      <c r="W64" s="282">
        <f>IFERROR('Intenzity 0'!W47/'Rýchlosti 0'!W59,0)</f>
        <v>0</v>
      </c>
      <c r="X64" s="282">
        <f>IFERROR('Intenzity 0'!X47/'Rýchlosti 0'!X59,0)</f>
        <v>0</v>
      </c>
      <c r="Y64" s="282">
        <f>IFERROR('Intenzity 0'!Y47/'Rýchlosti 0'!Y59,0)</f>
        <v>0</v>
      </c>
      <c r="Z64" s="282">
        <f>IFERROR('Intenzity 0'!Z47/'Rýchlosti 0'!Z59,0)</f>
        <v>0</v>
      </c>
      <c r="AA64" s="282">
        <f>IFERROR('Intenzity 0'!AA47/'Rýchlosti 0'!AA59,0)</f>
        <v>0</v>
      </c>
      <c r="AB64" s="282">
        <f>IFERROR('Intenzity 0'!AB47/'Rýchlosti 0'!AB59,0)</f>
        <v>0</v>
      </c>
      <c r="AC64" s="282">
        <f>IFERROR('Intenzity 0'!AC47/'Rýchlosti 0'!AC59,0)</f>
        <v>0</v>
      </c>
      <c r="AD64" s="282">
        <f>IFERROR('Intenzity 0'!AD47/'Rýchlosti 0'!AD59,0)</f>
        <v>0</v>
      </c>
      <c r="AE64" s="282">
        <f>IFERROR('Intenzity 0'!AE47/'Rýchlosti 0'!AE59,0)</f>
        <v>0</v>
      </c>
      <c r="AF64" s="282">
        <f>IFERROR('Intenzity 0'!AF47/'Rýchlosti 0'!AF59,0)</f>
        <v>0</v>
      </c>
      <c r="AG64" s="282">
        <f>IFERROR('Intenzity 0'!AG47/'Rýchlosti 0'!AG59,0)</f>
        <v>0</v>
      </c>
      <c r="AH64" s="282">
        <f>IFERROR('Intenzity 0'!AH47/'Rýchlosti 0'!AH59,0)</f>
        <v>0</v>
      </c>
      <c r="AJ64" s="366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366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0</v>
      </c>
      <c r="F66" s="282">
        <f t="shared" si="19"/>
        <v>0</v>
      </c>
      <c r="G66" s="282">
        <f t="shared" si="19"/>
        <v>0</v>
      </c>
      <c r="H66" s="282">
        <f t="shared" si="19"/>
        <v>0</v>
      </c>
      <c r="I66" s="282">
        <f t="shared" si="19"/>
        <v>0</v>
      </c>
      <c r="J66" s="282">
        <f t="shared" si="19"/>
        <v>0</v>
      </c>
      <c r="K66" s="282">
        <f t="shared" si="19"/>
        <v>0</v>
      </c>
      <c r="L66" s="282">
        <f t="shared" si="19"/>
        <v>0</v>
      </c>
      <c r="M66" s="282">
        <f t="shared" si="19"/>
        <v>0</v>
      </c>
      <c r="N66" s="282">
        <f t="shared" si="19"/>
        <v>0</v>
      </c>
      <c r="O66" s="282">
        <f t="shared" si="19"/>
        <v>0</v>
      </c>
      <c r="P66" s="282">
        <f t="shared" si="19"/>
        <v>0</v>
      </c>
      <c r="Q66" s="282">
        <f t="shared" si="19"/>
        <v>0</v>
      </c>
      <c r="R66" s="282">
        <f t="shared" si="19"/>
        <v>0</v>
      </c>
      <c r="S66" s="282">
        <f t="shared" si="19"/>
        <v>0</v>
      </c>
      <c r="T66" s="282">
        <f t="shared" si="19"/>
        <v>0</v>
      </c>
      <c r="U66" s="282">
        <f t="shared" si="19"/>
        <v>0</v>
      </c>
      <c r="V66" s="282">
        <f t="shared" si="19"/>
        <v>0</v>
      </c>
      <c r="W66" s="282">
        <f t="shared" si="19"/>
        <v>0</v>
      </c>
      <c r="X66" s="282">
        <f t="shared" si="19"/>
        <v>0</v>
      </c>
      <c r="Y66" s="282">
        <f t="shared" si="19"/>
        <v>0</v>
      </c>
      <c r="Z66" s="282">
        <f t="shared" si="19"/>
        <v>0</v>
      </c>
      <c r="AA66" s="282">
        <f t="shared" si="19"/>
        <v>0</v>
      </c>
      <c r="AB66" s="282">
        <f t="shared" si="19"/>
        <v>0</v>
      </c>
      <c r="AC66" s="282">
        <f t="shared" si="19"/>
        <v>0</v>
      </c>
      <c r="AD66" s="282">
        <f t="shared" si="19"/>
        <v>0</v>
      </c>
      <c r="AE66" s="282">
        <f t="shared" si="19"/>
        <v>0</v>
      </c>
      <c r="AF66" s="282">
        <f t="shared" si="19"/>
        <v>0</v>
      </c>
      <c r="AG66" s="282">
        <f t="shared" si="19"/>
        <v>0</v>
      </c>
      <c r="AH66" s="282">
        <f t="shared" si="19"/>
        <v>0</v>
      </c>
      <c r="AJ66" s="366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366"/>
    </row>
    <row r="68" spans="1:36" s="252" customFormat="1" x14ac:dyDescent="0.2">
      <c r="A68" s="255"/>
      <c r="B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366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0.31669999999999993</v>
      </c>
      <c r="I69" s="313">
        <f>IFERROR(HLOOKUP(I56,Parametre!$C$113:$DS$119,5,FALSE),0)</f>
        <v>0.31669999999999993</v>
      </c>
      <c r="J69" s="313">
        <f>IFERROR(HLOOKUP(J56,Parametre!$C$113:$DS$119,5,FALSE),0)</f>
        <v>0.31669999999999993</v>
      </c>
      <c r="K69" s="313">
        <f>IFERROR(HLOOKUP(K56,Parametre!$C$113:$DS$119,5,FALSE),0)</f>
        <v>0.31669999999999993</v>
      </c>
      <c r="L69" s="313">
        <f>IFERROR(HLOOKUP(L56,Parametre!$C$113:$DS$119,5,FALSE),0)</f>
        <v>0.31669999999999993</v>
      </c>
      <c r="M69" s="313">
        <f>IFERROR(HLOOKUP(M56,Parametre!$C$113:$DS$119,5,FALSE),0)</f>
        <v>0.31669999999999993</v>
      </c>
      <c r="N69" s="313">
        <f>IFERROR(HLOOKUP(N56,Parametre!$C$113:$DS$119,5,FALSE),0)</f>
        <v>0.31669999999999993</v>
      </c>
      <c r="O69" s="313">
        <f>IFERROR(HLOOKUP(O56,Parametre!$C$113:$DS$119,5,FALSE),0)</f>
        <v>0.31669999999999993</v>
      </c>
      <c r="P69" s="313">
        <f>IFERROR(HLOOKUP(P56,Parametre!$C$113:$DS$119,5,FALSE),0)</f>
        <v>0.31669999999999993</v>
      </c>
      <c r="Q69" s="313">
        <f>IFERROR(HLOOKUP(Q56,Parametre!$C$113:$DS$119,5,FALSE),0)</f>
        <v>0.31669999999999993</v>
      </c>
      <c r="R69" s="313">
        <f>IFERROR(HLOOKUP(R56,Parametre!$C$113:$DS$119,5,FALSE),0)</f>
        <v>0.31669999999999993</v>
      </c>
      <c r="S69" s="313">
        <f>IFERROR(HLOOKUP(S56,Parametre!$C$113:$DS$119,5,FALSE),0)</f>
        <v>0.31669999999999993</v>
      </c>
      <c r="T69" s="313">
        <f>IFERROR(HLOOKUP(T56,Parametre!$C$113:$DS$119,5,FALSE),0)</f>
        <v>0.31669999999999993</v>
      </c>
      <c r="U69" s="313">
        <f>IFERROR(HLOOKUP(U56,Parametre!$C$113:$DS$119,5,FALSE),0)</f>
        <v>0.31669999999999993</v>
      </c>
      <c r="V69" s="313">
        <f>IFERROR(HLOOKUP(V56,Parametre!$C$113:$DS$119,5,FALSE),0)</f>
        <v>0.31669999999999993</v>
      </c>
      <c r="W69" s="313">
        <f>IFERROR(HLOOKUP(W56,Parametre!$C$113:$DS$119,5,FALSE),0)</f>
        <v>0.31669999999999993</v>
      </c>
      <c r="X69" s="313">
        <f>IFERROR(HLOOKUP(X56,Parametre!$C$113:$DS$119,5,FALSE),0)</f>
        <v>0.31669999999999993</v>
      </c>
      <c r="Y69" s="313">
        <f>IFERROR(HLOOKUP(Y56,Parametre!$C$113:$DS$119,5,FALSE),0)</f>
        <v>0.31669999999999993</v>
      </c>
      <c r="Z69" s="313">
        <f>IFERROR(HLOOKUP(Z56,Parametre!$C$113:$DS$119,5,FALSE),0)</f>
        <v>0.31669999999999993</v>
      </c>
      <c r="AA69" s="313">
        <f>IFERROR(HLOOKUP(AA56,Parametre!$C$113:$DS$119,5,FALSE),0)</f>
        <v>0.31669999999999993</v>
      </c>
      <c r="AB69" s="313">
        <f>IFERROR(HLOOKUP(AB56,Parametre!$C$113:$DS$119,5,FALSE),0)</f>
        <v>0.31669999999999993</v>
      </c>
      <c r="AC69" s="313">
        <f>IFERROR(HLOOKUP(AC56,Parametre!$C$113:$DS$119,5,FALSE),0)</f>
        <v>0.31669999999999993</v>
      </c>
      <c r="AD69" s="313">
        <f>IFERROR(HLOOKUP(AD56,Parametre!$C$113:$DS$119,5,FALSE),0)</f>
        <v>0.31669999999999993</v>
      </c>
      <c r="AE69" s="313">
        <f>IFERROR(HLOOKUP(AE56,Parametre!$C$113:$DS$119,5,FALSE),0)</f>
        <v>0.31669999999999993</v>
      </c>
      <c r="AF69" s="313">
        <f>IFERROR(HLOOKUP(AF56,Parametre!$C$113:$DS$119,5,FALSE),0)</f>
        <v>0.31669999999999993</v>
      </c>
      <c r="AG69" s="313">
        <f>IFERROR(HLOOKUP(AG56,Parametre!$C$113:$DS$119,5,FALSE),0)</f>
        <v>0.31669999999999993</v>
      </c>
      <c r="AH69" s="313">
        <f>IFERROR(HLOOKUP(AH56,Parametre!$C$113:$DS$119,5,FALSE),0)</f>
        <v>0.31669999999999993</v>
      </c>
      <c r="AJ69" s="366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0.38499999999999995</v>
      </c>
      <c r="I70" s="313">
        <f>IFERROR(HLOOKUP(I57,Parametre!$C$113:$DS$119,5,FALSE),0)</f>
        <v>0.38499999999999995</v>
      </c>
      <c r="J70" s="313">
        <f>IFERROR(HLOOKUP(J57,Parametre!$C$113:$DS$119,5,FALSE),0)</f>
        <v>0.38499999999999995</v>
      </c>
      <c r="K70" s="313">
        <f>IFERROR(HLOOKUP(K57,Parametre!$C$113:$DS$119,5,FALSE),0)</f>
        <v>0.38499999999999995</v>
      </c>
      <c r="L70" s="313">
        <f>IFERROR(HLOOKUP(L57,Parametre!$C$113:$DS$119,5,FALSE),0)</f>
        <v>0.38499999999999995</v>
      </c>
      <c r="M70" s="313">
        <f>IFERROR(HLOOKUP(M57,Parametre!$C$113:$DS$119,5,FALSE),0)</f>
        <v>0.38499999999999995</v>
      </c>
      <c r="N70" s="313">
        <f>IFERROR(HLOOKUP(N57,Parametre!$C$113:$DS$119,5,FALSE),0)</f>
        <v>0.38499999999999995</v>
      </c>
      <c r="O70" s="313">
        <f>IFERROR(HLOOKUP(O57,Parametre!$C$113:$DS$119,5,FALSE),0)</f>
        <v>0.38499999999999995</v>
      </c>
      <c r="P70" s="313">
        <f>IFERROR(HLOOKUP(P57,Parametre!$C$113:$DS$119,5,FALSE),0)</f>
        <v>0.38499999999999995</v>
      </c>
      <c r="Q70" s="313">
        <f>IFERROR(HLOOKUP(Q57,Parametre!$C$113:$DS$119,5,FALSE),0)</f>
        <v>0.38499999999999995</v>
      </c>
      <c r="R70" s="313">
        <f>IFERROR(HLOOKUP(R57,Parametre!$C$113:$DS$119,5,FALSE),0)</f>
        <v>0.38499999999999995</v>
      </c>
      <c r="S70" s="313">
        <f>IFERROR(HLOOKUP(S57,Parametre!$C$113:$DS$119,5,FALSE),0)</f>
        <v>0.38499999999999995</v>
      </c>
      <c r="T70" s="313">
        <f>IFERROR(HLOOKUP(T57,Parametre!$C$113:$DS$119,5,FALSE),0)</f>
        <v>0.38499999999999995</v>
      </c>
      <c r="U70" s="313">
        <f>IFERROR(HLOOKUP(U57,Parametre!$C$113:$DS$119,5,FALSE),0)</f>
        <v>0.38499999999999995</v>
      </c>
      <c r="V70" s="313">
        <f>IFERROR(HLOOKUP(V57,Parametre!$C$113:$DS$119,5,FALSE),0)</f>
        <v>0.38499999999999995</v>
      </c>
      <c r="W70" s="313">
        <f>IFERROR(HLOOKUP(W57,Parametre!$C$113:$DS$119,5,FALSE),0)</f>
        <v>0.38499999999999995</v>
      </c>
      <c r="X70" s="313">
        <f>IFERROR(HLOOKUP(X57,Parametre!$C$113:$DS$119,5,FALSE),0)</f>
        <v>0.38499999999999995</v>
      </c>
      <c r="Y70" s="313">
        <f>IFERROR(HLOOKUP(Y57,Parametre!$C$113:$DS$119,5,FALSE),0)</f>
        <v>0.38499999999999995</v>
      </c>
      <c r="Z70" s="313">
        <f>IFERROR(HLOOKUP(Z57,Parametre!$C$113:$DS$119,5,FALSE),0)</f>
        <v>0.38499999999999995</v>
      </c>
      <c r="AA70" s="313">
        <f>IFERROR(HLOOKUP(AA57,Parametre!$C$113:$DS$119,5,FALSE),0)</f>
        <v>0.38499999999999995</v>
      </c>
      <c r="AB70" s="313">
        <f>IFERROR(HLOOKUP(AB57,Parametre!$C$113:$DS$119,5,FALSE),0)</f>
        <v>0.38499999999999995</v>
      </c>
      <c r="AC70" s="313">
        <f>IFERROR(HLOOKUP(AC57,Parametre!$C$113:$DS$119,5,FALSE),0)</f>
        <v>0.38499999999999995</v>
      </c>
      <c r="AD70" s="313">
        <f>IFERROR(HLOOKUP(AD57,Parametre!$C$113:$DS$119,5,FALSE),0)</f>
        <v>0.38499999999999995</v>
      </c>
      <c r="AE70" s="313">
        <f>IFERROR(HLOOKUP(AE57,Parametre!$C$113:$DS$119,5,FALSE),0)</f>
        <v>0.38499999999999995</v>
      </c>
      <c r="AF70" s="313">
        <f>IFERROR(HLOOKUP(AF57,Parametre!$C$113:$DS$119,5,FALSE),0)</f>
        <v>0.38499999999999995</v>
      </c>
      <c r="AG70" s="313">
        <f>IFERROR(HLOOKUP(AG57,Parametre!$C$113:$DS$119,5,FALSE),0)</f>
        <v>0.38499999999999995</v>
      </c>
      <c r="AH70" s="313">
        <f>IFERROR(HLOOKUP(AH57,Parametre!$C$113:$DS$119,5,FALSE),0)</f>
        <v>0.38499999999999995</v>
      </c>
      <c r="AJ70" s="367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365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</v>
      </c>
      <c r="I72" s="313">
        <f>IFERROR(HLOOKUP(I59,Parametre!$C$113:$DS$119,5,FALSE),0)</f>
        <v>0</v>
      </c>
      <c r="J72" s="313">
        <f>IFERROR(HLOOKUP(J59,Parametre!$C$113:$DS$119,5,FALSE),0)</f>
        <v>0</v>
      </c>
      <c r="K72" s="313">
        <f>IFERROR(HLOOKUP(K59,Parametre!$C$113:$DS$119,5,FALSE),0)</f>
        <v>0</v>
      </c>
      <c r="L72" s="313">
        <f>IFERROR(HLOOKUP(L59,Parametre!$C$113:$DS$119,5,FALSE),0)</f>
        <v>0</v>
      </c>
      <c r="M72" s="313">
        <f>IFERROR(HLOOKUP(M59,Parametre!$C$113:$DS$119,5,FALSE),0)</f>
        <v>0</v>
      </c>
      <c r="N72" s="313">
        <f>IFERROR(HLOOKUP(N59,Parametre!$C$113:$DS$119,5,FALSE),0)</f>
        <v>0</v>
      </c>
      <c r="O72" s="313">
        <f>IFERROR(HLOOKUP(O59,Parametre!$C$113:$DS$119,5,FALSE),0)</f>
        <v>0</v>
      </c>
      <c r="P72" s="313">
        <f>IFERROR(HLOOKUP(P59,Parametre!$C$113:$DS$119,5,FALSE),0)</f>
        <v>0</v>
      </c>
      <c r="Q72" s="313">
        <f>IFERROR(HLOOKUP(Q59,Parametre!$C$113:$DS$119,5,FALSE),0)</f>
        <v>0</v>
      </c>
      <c r="R72" s="313">
        <f>IFERROR(HLOOKUP(R59,Parametre!$C$113:$DS$119,5,FALSE),0)</f>
        <v>0</v>
      </c>
      <c r="S72" s="313">
        <f>IFERROR(HLOOKUP(S59,Parametre!$C$113:$DS$119,5,FALSE),0)</f>
        <v>0</v>
      </c>
      <c r="T72" s="313">
        <f>IFERROR(HLOOKUP(T59,Parametre!$C$113:$DS$119,5,FALSE),0)</f>
        <v>0</v>
      </c>
      <c r="U72" s="313">
        <f>IFERROR(HLOOKUP(U59,Parametre!$C$113:$DS$119,5,FALSE),0)</f>
        <v>0</v>
      </c>
      <c r="V72" s="313">
        <f>IFERROR(HLOOKUP(V59,Parametre!$C$113:$DS$119,5,FALSE),0)</f>
        <v>0</v>
      </c>
      <c r="W72" s="313">
        <f>IFERROR(HLOOKUP(W59,Parametre!$C$113:$DS$119,5,FALSE),0)</f>
        <v>0</v>
      </c>
      <c r="X72" s="313">
        <f>IFERROR(HLOOKUP(X59,Parametre!$C$113:$DS$119,5,FALSE),0)</f>
        <v>0</v>
      </c>
      <c r="Y72" s="313">
        <f>IFERROR(HLOOKUP(Y59,Parametre!$C$113:$DS$119,5,FALSE),0)</f>
        <v>0</v>
      </c>
      <c r="Z72" s="313">
        <f>IFERROR(HLOOKUP(Z59,Parametre!$C$113:$DS$119,5,FALSE),0)</f>
        <v>0</v>
      </c>
      <c r="AA72" s="313">
        <f>IFERROR(HLOOKUP(AA59,Parametre!$C$113:$DS$119,5,FALSE),0)</f>
        <v>0</v>
      </c>
      <c r="AB72" s="313">
        <f>IFERROR(HLOOKUP(AB59,Parametre!$C$113:$DS$119,5,FALSE),0)</f>
        <v>0</v>
      </c>
      <c r="AC72" s="313">
        <f>IFERROR(HLOOKUP(AC59,Parametre!$C$113:$DS$119,5,FALSE),0)</f>
        <v>0</v>
      </c>
      <c r="AD72" s="313">
        <f>IFERROR(HLOOKUP(AD59,Parametre!$C$113:$DS$119,5,FALSE),0)</f>
        <v>0</v>
      </c>
      <c r="AE72" s="313">
        <f>IFERROR(HLOOKUP(AE59,Parametre!$C$113:$DS$119,5,FALSE),0)</f>
        <v>0</v>
      </c>
      <c r="AF72" s="313">
        <f>IFERROR(HLOOKUP(AF59,Parametre!$C$113:$DS$119,5,FALSE),0)</f>
        <v>0</v>
      </c>
      <c r="AG72" s="313">
        <f>IFERROR(HLOOKUP(AG59,Parametre!$C$113:$DS$119,5,FALSE),0)</f>
        <v>0</v>
      </c>
      <c r="AH72" s="313">
        <f>IFERROR(HLOOKUP(AH59,Parametre!$C$113:$DS$119,5,FALSE),0)</f>
        <v>0</v>
      </c>
      <c r="AJ72" s="363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365"/>
    </row>
    <row r="74" spans="1:36" x14ac:dyDescent="0.2">
      <c r="AJ74" s="365"/>
    </row>
    <row r="75" spans="1:36" x14ac:dyDescent="0.2">
      <c r="AJ75" s="365"/>
    </row>
    <row r="76" spans="1:36" s="256" customFormat="1" x14ac:dyDescent="0.2">
      <c r="A76" s="275" t="s">
        <v>498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365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366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366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E138*$AJ$79</f>
        <v>57</v>
      </c>
      <c r="F79" s="280">
        <f t="shared" ref="F79:AH79" si="22">F138*$AJ$79</f>
        <v>57</v>
      </c>
      <c r="G79" s="280">
        <f t="shared" si="22"/>
        <v>57</v>
      </c>
      <c r="H79" s="280">
        <f t="shared" si="22"/>
        <v>57</v>
      </c>
      <c r="I79" s="280">
        <f t="shared" si="22"/>
        <v>57</v>
      </c>
      <c r="J79" s="280">
        <f t="shared" si="22"/>
        <v>57</v>
      </c>
      <c r="K79" s="280">
        <f t="shared" si="22"/>
        <v>57</v>
      </c>
      <c r="L79" s="280">
        <f t="shared" si="22"/>
        <v>57</v>
      </c>
      <c r="M79" s="280">
        <f t="shared" si="22"/>
        <v>57</v>
      </c>
      <c r="N79" s="280">
        <f t="shared" si="22"/>
        <v>57</v>
      </c>
      <c r="O79" s="280">
        <f t="shared" si="22"/>
        <v>57</v>
      </c>
      <c r="P79" s="280">
        <f t="shared" si="22"/>
        <v>57</v>
      </c>
      <c r="Q79" s="280">
        <f t="shared" si="22"/>
        <v>57</v>
      </c>
      <c r="R79" s="280">
        <f t="shared" si="22"/>
        <v>57</v>
      </c>
      <c r="S79" s="280">
        <f t="shared" si="22"/>
        <v>57</v>
      </c>
      <c r="T79" s="280">
        <f t="shared" si="22"/>
        <v>57</v>
      </c>
      <c r="U79" s="280">
        <f t="shared" si="22"/>
        <v>57</v>
      </c>
      <c r="V79" s="280">
        <f t="shared" si="22"/>
        <v>57</v>
      </c>
      <c r="W79" s="280">
        <f t="shared" si="22"/>
        <v>57</v>
      </c>
      <c r="X79" s="280">
        <f t="shared" si="22"/>
        <v>57</v>
      </c>
      <c r="Y79" s="280">
        <f t="shared" si="22"/>
        <v>57</v>
      </c>
      <c r="Z79" s="280">
        <f t="shared" si="22"/>
        <v>57</v>
      </c>
      <c r="AA79" s="280">
        <f t="shared" si="22"/>
        <v>57</v>
      </c>
      <c r="AB79" s="280">
        <f t="shared" si="22"/>
        <v>57</v>
      </c>
      <c r="AC79" s="280">
        <f t="shared" si="22"/>
        <v>57</v>
      </c>
      <c r="AD79" s="280">
        <f t="shared" si="22"/>
        <v>57</v>
      </c>
      <c r="AE79" s="280">
        <f t="shared" si="22"/>
        <v>57</v>
      </c>
      <c r="AF79" s="280">
        <f t="shared" si="22"/>
        <v>57</v>
      </c>
      <c r="AG79" s="280">
        <f t="shared" si="22"/>
        <v>57</v>
      </c>
      <c r="AH79" s="280">
        <f t="shared" si="22"/>
        <v>57</v>
      </c>
      <c r="AJ79" s="366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E139*$AJ$80</f>
        <v>38</v>
      </c>
      <c r="F80" s="280">
        <f t="shared" ref="F80:AH80" si="23">F139*$AJ$80</f>
        <v>38</v>
      </c>
      <c r="G80" s="280">
        <f t="shared" si="23"/>
        <v>38</v>
      </c>
      <c r="H80" s="280">
        <f t="shared" si="23"/>
        <v>38</v>
      </c>
      <c r="I80" s="280">
        <f t="shared" si="23"/>
        <v>38</v>
      </c>
      <c r="J80" s="280">
        <f t="shared" si="23"/>
        <v>38</v>
      </c>
      <c r="K80" s="280">
        <f t="shared" si="23"/>
        <v>38</v>
      </c>
      <c r="L80" s="280">
        <f t="shared" si="23"/>
        <v>38</v>
      </c>
      <c r="M80" s="280">
        <f t="shared" si="23"/>
        <v>38</v>
      </c>
      <c r="N80" s="280">
        <f t="shared" si="23"/>
        <v>38</v>
      </c>
      <c r="O80" s="280">
        <f t="shared" si="23"/>
        <v>38</v>
      </c>
      <c r="P80" s="280">
        <f t="shared" si="23"/>
        <v>38</v>
      </c>
      <c r="Q80" s="280">
        <f t="shared" si="23"/>
        <v>38</v>
      </c>
      <c r="R80" s="280">
        <f t="shared" si="23"/>
        <v>38</v>
      </c>
      <c r="S80" s="280">
        <f t="shared" si="23"/>
        <v>38</v>
      </c>
      <c r="T80" s="280">
        <f t="shared" si="23"/>
        <v>38</v>
      </c>
      <c r="U80" s="280">
        <f t="shared" si="23"/>
        <v>38</v>
      </c>
      <c r="V80" s="280">
        <f t="shared" si="23"/>
        <v>38</v>
      </c>
      <c r="W80" s="280">
        <f t="shared" si="23"/>
        <v>38</v>
      </c>
      <c r="X80" s="280">
        <f t="shared" si="23"/>
        <v>38</v>
      </c>
      <c r="Y80" s="280">
        <f t="shared" si="23"/>
        <v>38</v>
      </c>
      <c r="Z80" s="280">
        <f t="shared" si="23"/>
        <v>38</v>
      </c>
      <c r="AA80" s="280">
        <f t="shared" si="23"/>
        <v>38</v>
      </c>
      <c r="AB80" s="280">
        <f t="shared" si="23"/>
        <v>38</v>
      </c>
      <c r="AC80" s="280">
        <f t="shared" si="23"/>
        <v>38</v>
      </c>
      <c r="AD80" s="280">
        <f t="shared" si="23"/>
        <v>38</v>
      </c>
      <c r="AE80" s="280">
        <f t="shared" si="23"/>
        <v>38</v>
      </c>
      <c r="AF80" s="280">
        <f t="shared" si="23"/>
        <v>38</v>
      </c>
      <c r="AG80" s="280">
        <f t="shared" si="23"/>
        <v>38</v>
      </c>
      <c r="AH80" s="280">
        <f t="shared" si="23"/>
        <v>38</v>
      </c>
      <c r="AJ80" s="366">
        <v>1</v>
      </c>
    </row>
    <row r="81" spans="1:36" s="252" customFormat="1" x14ac:dyDescent="0.2">
      <c r="A81" s="255">
        <v>3</v>
      </c>
      <c r="B81" s="254" t="s">
        <v>562</v>
      </c>
      <c r="C81" s="254" t="s">
        <v>537</v>
      </c>
      <c r="D81" s="262">
        <v>3.5</v>
      </c>
      <c r="E81" s="280">
        <f>E140*$AJ$81</f>
        <v>85</v>
      </c>
      <c r="F81" s="280">
        <f t="shared" ref="F81:AH81" si="24">F140*$AJ$81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366">
        <v>1</v>
      </c>
    </row>
    <row r="82" spans="1:36" s="252" customFormat="1" x14ac:dyDescent="0.2">
      <c r="A82" s="255">
        <v>4</v>
      </c>
      <c r="B82" s="378" t="s">
        <v>562</v>
      </c>
      <c r="C82" s="378" t="s">
        <v>536</v>
      </c>
      <c r="D82" s="262">
        <v>0</v>
      </c>
      <c r="E82" s="280">
        <f>E141*$AJ$82</f>
        <v>0</v>
      </c>
      <c r="F82" s="280">
        <f t="shared" ref="F82:AH82" si="25">F141*$AJ$82</f>
        <v>0</v>
      </c>
      <c r="G82" s="280">
        <f t="shared" si="25"/>
        <v>0</v>
      </c>
      <c r="H82" s="280">
        <f t="shared" si="25"/>
        <v>0</v>
      </c>
      <c r="I82" s="280">
        <f t="shared" si="25"/>
        <v>0</v>
      </c>
      <c r="J82" s="280">
        <f t="shared" si="25"/>
        <v>0</v>
      </c>
      <c r="K82" s="280">
        <f t="shared" si="25"/>
        <v>0</v>
      </c>
      <c r="L82" s="280">
        <f t="shared" si="25"/>
        <v>0</v>
      </c>
      <c r="M82" s="280">
        <f t="shared" si="25"/>
        <v>0</v>
      </c>
      <c r="N82" s="280">
        <f t="shared" si="25"/>
        <v>0</v>
      </c>
      <c r="O82" s="280">
        <f t="shared" si="25"/>
        <v>0</v>
      </c>
      <c r="P82" s="280">
        <f t="shared" si="25"/>
        <v>0</v>
      </c>
      <c r="Q82" s="280">
        <f t="shared" si="25"/>
        <v>0</v>
      </c>
      <c r="R82" s="280">
        <f t="shared" si="25"/>
        <v>0</v>
      </c>
      <c r="S82" s="280">
        <f t="shared" si="25"/>
        <v>0</v>
      </c>
      <c r="T82" s="280">
        <f t="shared" si="25"/>
        <v>0</v>
      </c>
      <c r="U82" s="280">
        <f t="shared" si="25"/>
        <v>0</v>
      </c>
      <c r="V82" s="280">
        <f t="shared" si="25"/>
        <v>0</v>
      </c>
      <c r="W82" s="280">
        <f t="shared" si="25"/>
        <v>0</v>
      </c>
      <c r="X82" s="280">
        <f t="shared" si="25"/>
        <v>0</v>
      </c>
      <c r="Y82" s="280">
        <f t="shared" si="25"/>
        <v>0</v>
      </c>
      <c r="Z82" s="280">
        <f t="shared" si="25"/>
        <v>0</v>
      </c>
      <c r="AA82" s="280">
        <f t="shared" si="25"/>
        <v>0</v>
      </c>
      <c r="AB82" s="280">
        <f t="shared" si="25"/>
        <v>0</v>
      </c>
      <c r="AC82" s="280">
        <f t="shared" si="25"/>
        <v>0</v>
      </c>
      <c r="AD82" s="280">
        <f t="shared" si="25"/>
        <v>0</v>
      </c>
      <c r="AE82" s="280">
        <f t="shared" si="25"/>
        <v>0</v>
      </c>
      <c r="AF82" s="280">
        <f t="shared" si="25"/>
        <v>0</v>
      </c>
      <c r="AG82" s="280">
        <f t="shared" si="25"/>
        <v>0</v>
      </c>
      <c r="AH82" s="280">
        <f t="shared" si="25"/>
        <v>0</v>
      </c>
      <c r="AJ82" s="366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366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0'!E61/'Rýchlosti 0'!E79,0)</f>
        <v>0</v>
      </c>
      <c r="F84" s="282">
        <f>IFERROR('Intenzity 0'!F61/'Rýchlosti 0'!F79,0)</f>
        <v>0</v>
      </c>
      <c r="G84" s="282">
        <f>IFERROR('Intenzity 0'!G61/'Rýchlosti 0'!G79,0)</f>
        <v>0</v>
      </c>
      <c r="H84" s="282">
        <f>IFERROR('Intenzity 0'!H61/'Rýchlosti 0'!H79,0)</f>
        <v>0</v>
      </c>
      <c r="I84" s="282">
        <f>IFERROR('Intenzity 0'!I61/'Rýchlosti 0'!I79,0)</f>
        <v>0</v>
      </c>
      <c r="J84" s="282">
        <f>IFERROR('Intenzity 0'!J61/'Rýchlosti 0'!J79,0)</f>
        <v>0</v>
      </c>
      <c r="K84" s="282">
        <f>IFERROR('Intenzity 0'!K61/'Rýchlosti 0'!K79,0)</f>
        <v>0</v>
      </c>
      <c r="L84" s="282">
        <f>IFERROR('Intenzity 0'!L61/'Rýchlosti 0'!L79,0)</f>
        <v>0</v>
      </c>
      <c r="M84" s="282">
        <f>IFERROR('Intenzity 0'!M61/'Rýchlosti 0'!M79,0)</f>
        <v>0</v>
      </c>
      <c r="N84" s="282">
        <f>IFERROR('Intenzity 0'!N61/'Rýchlosti 0'!N79,0)</f>
        <v>0</v>
      </c>
      <c r="O84" s="282">
        <f>IFERROR('Intenzity 0'!O61/'Rýchlosti 0'!O79,0)</f>
        <v>0</v>
      </c>
      <c r="P84" s="282">
        <f>IFERROR('Intenzity 0'!P61/'Rýchlosti 0'!P79,0)</f>
        <v>0</v>
      </c>
      <c r="Q84" s="282">
        <f>IFERROR('Intenzity 0'!Q61/'Rýchlosti 0'!Q79,0)</f>
        <v>0</v>
      </c>
      <c r="R84" s="282">
        <f>IFERROR('Intenzity 0'!R61/'Rýchlosti 0'!R79,0)</f>
        <v>0</v>
      </c>
      <c r="S84" s="282">
        <f>IFERROR('Intenzity 0'!S61/'Rýchlosti 0'!S79,0)</f>
        <v>0</v>
      </c>
      <c r="T84" s="282">
        <f>IFERROR('Intenzity 0'!T61/'Rýchlosti 0'!T79,0)</f>
        <v>0</v>
      </c>
      <c r="U84" s="282">
        <f>IFERROR('Intenzity 0'!U61/'Rýchlosti 0'!U79,0)</f>
        <v>0</v>
      </c>
      <c r="V84" s="282">
        <f>IFERROR('Intenzity 0'!V61/'Rýchlosti 0'!V79,0)</f>
        <v>0</v>
      </c>
      <c r="W84" s="282">
        <f>IFERROR('Intenzity 0'!W61/'Rýchlosti 0'!W79,0)</f>
        <v>0</v>
      </c>
      <c r="X84" s="282">
        <f>IFERROR('Intenzity 0'!X61/'Rýchlosti 0'!X79,0)</f>
        <v>0</v>
      </c>
      <c r="Y84" s="282">
        <f>IFERROR('Intenzity 0'!Y61/'Rýchlosti 0'!Y79,0)</f>
        <v>0</v>
      </c>
      <c r="Z84" s="282">
        <f>IFERROR('Intenzity 0'!Z61/'Rýchlosti 0'!Z79,0)</f>
        <v>0</v>
      </c>
      <c r="AA84" s="282">
        <f>IFERROR('Intenzity 0'!AA61/'Rýchlosti 0'!AA79,0)</f>
        <v>0</v>
      </c>
      <c r="AB84" s="282">
        <f>IFERROR('Intenzity 0'!AB61/'Rýchlosti 0'!AB79,0)</f>
        <v>0</v>
      </c>
      <c r="AC84" s="282">
        <f>IFERROR('Intenzity 0'!AC61/'Rýchlosti 0'!AC79,0)</f>
        <v>0</v>
      </c>
      <c r="AD84" s="282">
        <f>IFERROR('Intenzity 0'!AD61/'Rýchlosti 0'!AD79,0)</f>
        <v>0</v>
      </c>
      <c r="AE84" s="282">
        <f>IFERROR('Intenzity 0'!AE61/'Rýchlosti 0'!AE79,0)</f>
        <v>0</v>
      </c>
      <c r="AF84" s="282">
        <f>IFERROR('Intenzity 0'!AF61/'Rýchlosti 0'!AF79,0)</f>
        <v>0</v>
      </c>
      <c r="AG84" s="282">
        <f>IFERROR('Intenzity 0'!AG61/'Rýchlosti 0'!AG79,0)</f>
        <v>0</v>
      </c>
      <c r="AH84" s="282">
        <f>IFERROR('Intenzity 0'!AH61/'Rýchlosti 0'!AH79,0)</f>
        <v>0</v>
      </c>
      <c r="AJ84" s="374"/>
    </row>
    <row r="85" spans="1:36" s="252" customFormat="1" x14ac:dyDescent="0.2">
      <c r="A85" s="255"/>
      <c r="B85" s="254"/>
      <c r="C85" s="254"/>
      <c r="D85" s="262"/>
      <c r="E85" s="282">
        <f>IFERROR('Intenzity 0'!E62/'Rýchlosti 0'!E80,0)</f>
        <v>0</v>
      </c>
      <c r="F85" s="282">
        <f>IFERROR('Intenzity 0'!F62/'Rýchlosti 0'!F80,0)</f>
        <v>0</v>
      </c>
      <c r="G85" s="282">
        <f>IFERROR('Intenzity 0'!G62/'Rýchlosti 0'!G80,0)</f>
        <v>0</v>
      </c>
      <c r="H85" s="282">
        <f>IFERROR('Intenzity 0'!H62/'Rýchlosti 0'!H80,0)</f>
        <v>0</v>
      </c>
      <c r="I85" s="282">
        <f>IFERROR('Intenzity 0'!I62/'Rýchlosti 0'!I80,0)</f>
        <v>0</v>
      </c>
      <c r="J85" s="282">
        <f>IFERROR('Intenzity 0'!J62/'Rýchlosti 0'!J80,0)</f>
        <v>0</v>
      </c>
      <c r="K85" s="282">
        <f>IFERROR('Intenzity 0'!K62/'Rýchlosti 0'!K80,0)</f>
        <v>0</v>
      </c>
      <c r="L85" s="282">
        <f>IFERROR('Intenzity 0'!L62/'Rýchlosti 0'!L80,0)</f>
        <v>0</v>
      </c>
      <c r="M85" s="282">
        <f>IFERROR('Intenzity 0'!M62/'Rýchlosti 0'!M80,0)</f>
        <v>0</v>
      </c>
      <c r="N85" s="282">
        <f>IFERROR('Intenzity 0'!N62/'Rýchlosti 0'!N80,0)</f>
        <v>0</v>
      </c>
      <c r="O85" s="282">
        <f>IFERROR('Intenzity 0'!O62/'Rýchlosti 0'!O80,0)</f>
        <v>0</v>
      </c>
      <c r="P85" s="282">
        <f>IFERROR('Intenzity 0'!P62/'Rýchlosti 0'!P80,0)</f>
        <v>0</v>
      </c>
      <c r="Q85" s="282">
        <f>IFERROR('Intenzity 0'!Q62/'Rýchlosti 0'!Q80,0)</f>
        <v>0</v>
      </c>
      <c r="R85" s="282">
        <f>IFERROR('Intenzity 0'!R62/'Rýchlosti 0'!R80,0)</f>
        <v>0</v>
      </c>
      <c r="S85" s="282">
        <f>IFERROR('Intenzity 0'!S62/'Rýchlosti 0'!S80,0)</f>
        <v>0</v>
      </c>
      <c r="T85" s="282">
        <f>IFERROR('Intenzity 0'!T62/'Rýchlosti 0'!T80,0)</f>
        <v>0</v>
      </c>
      <c r="U85" s="282">
        <f>IFERROR('Intenzity 0'!U62/'Rýchlosti 0'!U80,0)</f>
        <v>0</v>
      </c>
      <c r="V85" s="282">
        <f>IFERROR('Intenzity 0'!V62/'Rýchlosti 0'!V80,0)</f>
        <v>0</v>
      </c>
      <c r="W85" s="282">
        <f>IFERROR('Intenzity 0'!W62/'Rýchlosti 0'!W80,0)</f>
        <v>0</v>
      </c>
      <c r="X85" s="282">
        <f>IFERROR('Intenzity 0'!X62/'Rýchlosti 0'!X80,0)</f>
        <v>0</v>
      </c>
      <c r="Y85" s="282">
        <f>IFERROR('Intenzity 0'!Y62/'Rýchlosti 0'!Y80,0)</f>
        <v>0</v>
      </c>
      <c r="Z85" s="282">
        <f>IFERROR('Intenzity 0'!Z62/'Rýchlosti 0'!Z80,0)</f>
        <v>0</v>
      </c>
      <c r="AA85" s="282">
        <f>IFERROR('Intenzity 0'!AA62/'Rýchlosti 0'!AA80,0)</f>
        <v>0</v>
      </c>
      <c r="AB85" s="282">
        <f>IFERROR('Intenzity 0'!AB62/'Rýchlosti 0'!AB80,0)</f>
        <v>0</v>
      </c>
      <c r="AC85" s="282">
        <f>IFERROR('Intenzity 0'!AC62/'Rýchlosti 0'!AC80,0)</f>
        <v>0</v>
      </c>
      <c r="AD85" s="282">
        <f>IFERROR('Intenzity 0'!AD62/'Rýchlosti 0'!AD80,0)</f>
        <v>0</v>
      </c>
      <c r="AE85" s="282">
        <f>IFERROR('Intenzity 0'!AE62/'Rýchlosti 0'!AE80,0)</f>
        <v>0</v>
      </c>
      <c r="AF85" s="282">
        <f>IFERROR('Intenzity 0'!AF62/'Rýchlosti 0'!AF80,0)</f>
        <v>0</v>
      </c>
      <c r="AG85" s="282">
        <f>IFERROR('Intenzity 0'!AG62/'Rýchlosti 0'!AG80,0)</f>
        <v>0</v>
      </c>
      <c r="AH85" s="282">
        <f>IFERROR('Intenzity 0'!AH62/'Rýchlosti 0'!AH80,0)</f>
        <v>0</v>
      </c>
      <c r="AJ85" s="374"/>
    </row>
    <row r="86" spans="1:36" s="252" customFormat="1" x14ac:dyDescent="0.2">
      <c r="A86" s="255"/>
      <c r="B86" s="254"/>
      <c r="C86" s="254"/>
      <c r="D86" s="262"/>
      <c r="E86" s="282">
        <f>IFERROR('Intenzity 0'!E63/'Rýchlosti 0'!E81,0)</f>
        <v>0</v>
      </c>
      <c r="F86" s="282">
        <f>IFERROR('Intenzity 0'!F63/'Rýchlosti 0'!F81,0)</f>
        <v>0</v>
      </c>
      <c r="G86" s="282">
        <f>IFERROR('Intenzity 0'!G63/'Rýchlosti 0'!G81,0)</f>
        <v>0</v>
      </c>
      <c r="H86" s="282">
        <f>IFERROR('Intenzity 0'!H63/'Rýchlosti 0'!H81,0)</f>
        <v>0</v>
      </c>
      <c r="I86" s="282">
        <f>IFERROR('Intenzity 0'!I63/'Rýchlosti 0'!I81,0)</f>
        <v>0</v>
      </c>
      <c r="J86" s="282">
        <f>IFERROR('Intenzity 0'!J63/'Rýchlosti 0'!J81,0)</f>
        <v>0</v>
      </c>
      <c r="K86" s="282">
        <f>IFERROR('Intenzity 0'!K63/'Rýchlosti 0'!K81,0)</f>
        <v>0</v>
      </c>
      <c r="L86" s="282">
        <f>IFERROR('Intenzity 0'!L63/'Rýchlosti 0'!L81,0)</f>
        <v>0</v>
      </c>
      <c r="M86" s="282">
        <f>IFERROR('Intenzity 0'!M63/'Rýchlosti 0'!M81,0)</f>
        <v>0</v>
      </c>
      <c r="N86" s="282">
        <f>IFERROR('Intenzity 0'!N63/'Rýchlosti 0'!N81,0)</f>
        <v>0</v>
      </c>
      <c r="O86" s="282">
        <f>IFERROR('Intenzity 0'!O63/'Rýchlosti 0'!O81,0)</f>
        <v>0</v>
      </c>
      <c r="P86" s="282">
        <f>IFERROR('Intenzity 0'!P63/'Rýchlosti 0'!P81,0)</f>
        <v>0</v>
      </c>
      <c r="Q86" s="282">
        <f>IFERROR('Intenzity 0'!Q63/'Rýchlosti 0'!Q81,0)</f>
        <v>0</v>
      </c>
      <c r="R86" s="282">
        <f>IFERROR('Intenzity 0'!R63/'Rýchlosti 0'!R81,0)</f>
        <v>0</v>
      </c>
      <c r="S86" s="282">
        <f>IFERROR('Intenzity 0'!S63/'Rýchlosti 0'!S81,0)</f>
        <v>0</v>
      </c>
      <c r="T86" s="282">
        <f>IFERROR('Intenzity 0'!T63/'Rýchlosti 0'!T81,0)</f>
        <v>0</v>
      </c>
      <c r="U86" s="282">
        <f>IFERROR('Intenzity 0'!U63/'Rýchlosti 0'!U81,0)</f>
        <v>0</v>
      </c>
      <c r="V86" s="282">
        <f>IFERROR('Intenzity 0'!V63/'Rýchlosti 0'!V81,0)</f>
        <v>0</v>
      </c>
      <c r="W86" s="282">
        <f>IFERROR('Intenzity 0'!W63/'Rýchlosti 0'!W81,0)</f>
        <v>0</v>
      </c>
      <c r="X86" s="282">
        <f>IFERROR('Intenzity 0'!X63/'Rýchlosti 0'!X81,0)</f>
        <v>0</v>
      </c>
      <c r="Y86" s="282">
        <f>IFERROR('Intenzity 0'!Y63/'Rýchlosti 0'!Y81,0)</f>
        <v>0</v>
      </c>
      <c r="Z86" s="282">
        <f>IFERROR('Intenzity 0'!Z63/'Rýchlosti 0'!Z81,0)</f>
        <v>0</v>
      </c>
      <c r="AA86" s="282">
        <f>IFERROR('Intenzity 0'!AA63/'Rýchlosti 0'!AA81,0)</f>
        <v>0</v>
      </c>
      <c r="AB86" s="282">
        <f>IFERROR('Intenzity 0'!AB63/'Rýchlosti 0'!AB81,0)</f>
        <v>0</v>
      </c>
      <c r="AC86" s="282">
        <f>IFERROR('Intenzity 0'!AC63/'Rýchlosti 0'!AC81,0)</f>
        <v>0</v>
      </c>
      <c r="AD86" s="282">
        <f>IFERROR('Intenzity 0'!AD63/'Rýchlosti 0'!AD81,0)</f>
        <v>0</v>
      </c>
      <c r="AE86" s="282">
        <f>IFERROR('Intenzity 0'!AE63/'Rýchlosti 0'!AE81,0)</f>
        <v>0</v>
      </c>
      <c r="AF86" s="282">
        <f>IFERROR('Intenzity 0'!AF63/'Rýchlosti 0'!AF81,0)</f>
        <v>0</v>
      </c>
      <c r="AG86" s="282">
        <f>IFERROR('Intenzity 0'!AG63/'Rýchlosti 0'!AG81,0)</f>
        <v>0</v>
      </c>
      <c r="AH86" s="282">
        <f>IFERROR('Intenzity 0'!AH63/'Rýchlosti 0'!AH81,0)</f>
        <v>0</v>
      </c>
      <c r="AJ86" s="374"/>
    </row>
    <row r="87" spans="1:36" s="252" customFormat="1" x14ac:dyDescent="0.2">
      <c r="A87" s="255"/>
      <c r="B87" s="254"/>
      <c r="C87" s="254"/>
      <c r="D87" s="262"/>
      <c r="E87" s="282">
        <f>IFERROR('Intenzity 0'!E64/'Rýchlosti 0'!E82,0)</f>
        <v>0</v>
      </c>
      <c r="F87" s="282">
        <f>IFERROR('Intenzity 0'!F64/'Rýchlosti 0'!F82,0)</f>
        <v>0</v>
      </c>
      <c r="G87" s="282">
        <f>IFERROR('Intenzity 0'!G64/'Rýchlosti 0'!G82,0)</f>
        <v>0</v>
      </c>
      <c r="H87" s="282">
        <f>IFERROR('Intenzity 0'!H64/'Rýchlosti 0'!H82,0)</f>
        <v>0</v>
      </c>
      <c r="I87" s="282">
        <f>IFERROR('Intenzity 0'!I64/'Rýchlosti 0'!I82,0)</f>
        <v>0</v>
      </c>
      <c r="J87" s="282">
        <f>IFERROR('Intenzity 0'!J64/'Rýchlosti 0'!J82,0)</f>
        <v>0</v>
      </c>
      <c r="K87" s="282">
        <f>IFERROR('Intenzity 0'!K64/'Rýchlosti 0'!K82,0)</f>
        <v>0</v>
      </c>
      <c r="L87" s="282">
        <f>IFERROR('Intenzity 0'!L64/'Rýchlosti 0'!L82,0)</f>
        <v>0</v>
      </c>
      <c r="M87" s="282">
        <f>IFERROR('Intenzity 0'!M64/'Rýchlosti 0'!M82,0)</f>
        <v>0</v>
      </c>
      <c r="N87" s="282">
        <f>IFERROR('Intenzity 0'!N64/'Rýchlosti 0'!N82,0)</f>
        <v>0</v>
      </c>
      <c r="O87" s="282">
        <f>IFERROR('Intenzity 0'!O64/'Rýchlosti 0'!O82,0)</f>
        <v>0</v>
      </c>
      <c r="P87" s="282">
        <f>IFERROR('Intenzity 0'!P64/'Rýchlosti 0'!P82,0)</f>
        <v>0</v>
      </c>
      <c r="Q87" s="282">
        <f>IFERROR('Intenzity 0'!Q64/'Rýchlosti 0'!Q82,0)</f>
        <v>0</v>
      </c>
      <c r="R87" s="282">
        <f>IFERROR('Intenzity 0'!R64/'Rýchlosti 0'!R82,0)</f>
        <v>0</v>
      </c>
      <c r="S87" s="282">
        <f>IFERROR('Intenzity 0'!S64/'Rýchlosti 0'!S82,0)</f>
        <v>0</v>
      </c>
      <c r="T87" s="282">
        <f>IFERROR('Intenzity 0'!T64/'Rýchlosti 0'!T82,0)</f>
        <v>0</v>
      </c>
      <c r="U87" s="282">
        <f>IFERROR('Intenzity 0'!U64/'Rýchlosti 0'!U82,0)</f>
        <v>0</v>
      </c>
      <c r="V87" s="282">
        <f>IFERROR('Intenzity 0'!V64/'Rýchlosti 0'!V82,0)</f>
        <v>0</v>
      </c>
      <c r="W87" s="282">
        <f>IFERROR('Intenzity 0'!W64/'Rýchlosti 0'!W82,0)</f>
        <v>0</v>
      </c>
      <c r="X87" s="282">
        <f>IFERROR('Intenzity 0'!X64/'Rýchlosti 0'!X82,0)</f>
        <v>0</v>
      </c>
      <c r="Y87" s="282">
        <f>IFERROR('Intenzity 0'!Y64/'Rýchlosti 0'!Y82,0)</f>
        <v>0</v>
      </c>
      <c r="Z87" s="282">
        <f>IFERROR('Intenzity 0'!Z64/'Rýchlosti 0'!Z82,0)</f>
        <v>0</v>
      </c>
      <c r="AA87" s="282">
        <f>IFERROR('Intenzity 0'!AA64/'Rýchlosti 0'!AA82,0)</f>
        <v>0</v>
      </c>
      <c r="AB87" s="282">
        <f>IFERROR('Intenzity 0'!AB64/'Rýchlosti 0'!AB82,0)</f>
        <v>0</v>
      </c>
      <c r="AC87" s="282">
        <f>IFERROR('Intenzity 0'!AC64/'Rýchlosti 0'!AC82,0)</f>
        <v>0</v>
      </c>
      <c r="AD87" s="282">
        <f>IFERROR('Intenzity 0'!AD64/'Rýchlosti 0'!AD82,0)</f>
        <v>0</v>
      </c>
      <c r="AE87" s="282">
        <f>IFERROR('Intenzity 0'!AE64/'Rýchlosti 0'!AE82,0)</f>
        <v>0</v>
      </c>
      <c r="AF87" s="282">
        <f>IFERROR('Intenzity 0'!AF64/'Rýchlosti 0'!AF82,0)</f>
        <v>0</v>
      </c>
      <c r="AG87" s="282">
        <f>IFERROR('Intenzity 0'!AG64/'Rýchlosti 0'!AG82,0)</f>
        <v>0</v>
      </c>
      <c r="AH87" s="282">
        <f>IFERROR('Intenzity 0'!AH64/'Rýchlosti 0'!AH82,0)</f>
        <v>0</v>
      </c>
      <c r="AJ87" s="374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375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0</v>
      </c>
      <c r="F89" s="282">
        <f t="shared" si="26"/>
        <v>0</v>
      </c>
      <c r="G89" s="282">
        <f t="shared" si="26"/>
        <v>0</v>
      </c>
      <c r="H89" s="282">
        <f t="shared" si="26"/>
        <v>0</v>
      </c>
      <c r="I89" s="282">
        <f t="shared" si="26"/>
        <v>0</v>
      </c>
      <c r="J89" s="282">
        <f t="shared" si="26"/>
        <v>0</v>
      </c>
      <c r="K89" s="282">
        <f t="shared" si="26"/>
        <v>0</v>
      </c>
      <c r="L89" s="282">
        <f t="shared" si="26"/>
        <v>0</v>
      </c>
      <c r="M89" s="282">
        <f t="shared" si="26"/>
        <v>0</v>
      </c>
      <c r="N89" s="282">
        <f t="shared" si="26"/>
        <v>0</v>
      </c>
      <c r="O89" s="282">
        <f t="shared" si="26"/>
        <v>0</v>
      </c>
      <c r="P89" s="282">
        <f t="shared" si="26"/>
        <v>0</v>
      </c>
      <c r="Q89" s="282">
        <f t="shared" si="26"/>
        <v>0</v>
      </c>
      <c r="R89" s="282">
        <f t="shared" si="26"/>
        <v>0</v>
      </c>
      <c r="S89" s="282">
        <f t="shared" si="26"/>
        <v>0</v>
      </c>
      <c r="T89" s="282">
        <f t="shared" si="26"/>
        <v>0</v>
      </c>
      <c r="U89" s="282">
        <f t="shared" si="26"/>
        <v>0</v>
      </c>
      <c r="V89" s="282">
        <f t="shared" si="26"/>
        <v>0</v>
      </c>
      <c r="W89" s="282">
        <f t="shared" si="26"/>
        <v>0</v>
      </c>
      <c r="X89" s="282">
        <f t="shared" si="26"/>
        <v>0</v>
      </c>
      <c r="Y89" s="282">
        <f t="shared" si="26"/>
        <v>0</v>
      </c>
      <c r="Z89" s="282">
        <f t="shared" si="26"/>
        <v>0</v>
      </c>
      <c r="AA89" s="282">
        <f t="shared" si="26"/>
        <v>0</v>
      </c>
      <c r="AB89" s="282">
        <f t="shared" si="26"/>
        <v>0</v>
      </c>
      <c r="AC89" s="282">
        <f t="shared" si="26"/>
        <v>0</v>
      </c>
      <c r="AD89" s="282">
        <f t="shared" si="26"/>
        <v>0</v>
      </c>
      <c r="AE89" s="282">
        <f t="shared" si="26"/>
        <v>0</v>
      </c>
      <c r="AF89" s="282">
        <f t="shared" si="26"/>
        <v>0</v>
      </c>
      <c r="AG89" s="282">
        <f t="shared" si="26"/>
        <v>0</v>
      </c>
      <c r="AH89" s="282">
        <f t="shared" si="26"/>
        <v>0</v>
      </c>
      <c r="AJ89" s="377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377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377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0.45769999999999988</v>
      </c>
      <c r="I92" s="313">
        <f>IFERROR(HLOOKUP(I79,Parametre!$C$113:$DS$119,6,FALSE),0)</f>
        <v>0.45769999999999988</v>
      </c>
      <c r="J92" s="313">
        <f>IFERROR(HLOOKUP(J79,Parametre!$C$113:$DS$119,6,FALSE),0)</f>
        <v>0.45769999999999988</v>
      </c>
      <c r="K92" s="313">
        <f>IFERROR(HLOOKUP(K79,Parametre!$C$113:$DS$119,6,FALSE),0)</f>
        <v>0.45769999999999988</v>
      </c>
      <c r="L92" s="313">
        <f>IFERROR(HLOOKUP(L79,Parametre!$C$113:$DS$119,6,FALSE),0)</f>
        <v>0.45769999999999988</v>
      </c>
      <c r="M92" s="313">
        <f>IFERROR(HLOOKUP(M79,Parametre!$C$113:$DS$119,6,FALSE),0)</f>
        <v>0.45769999999999988</v>
      </c>
      <c r="N92" s="313">
        <f>IFERROR(HLOOKUP(N79,Parametre!$C$113:$DS$119,6,FALSE),0)</f>
        <v>0.45769999999999988</v>
      </c>
      <c r="O92" s="313">
        <f>IFERROR(HLOOKUP(O79,Parametre!$C$113:$DS$119,6,FALSE),0)</f>
        <v>0.45769999999999988</v>
      </c>
      <c r="P92" s="313">
        <f>IFERROR(HLOOKUP(P79,Parametre!$C$113:$DS$119,6,FALSE),0)</f>
        <v>0.45769999999999988</v>
      </c>
      <c r="Q92" s="313">
        <f>IFERROR(HLOOKUP(Q79,Parametre!$C$113:$DS$119,6,FALSE),0)</f>
        <v>0.45769999999999988</v>
      </c>
      <c r="R92" s="313">
        <f>IFERROR(HLOOKUP(R79,Parametre!$C$113:$DS$119,6,FALSE),0)</f>
        <v>0.45769999999999988</v>
      </c>
      <c r="S92" s="313">
        <f>IFERROR(HLOOKUP(S79,Parametre!$C$113:$DS$119,6,FALSE),0)</f>
        <v>0.45769999999999988</v>
      </c>
      <c r="T92" s="313">
        <f>IFERROR(HLOOKUP(T79,Parametre!$C$113:$DS$119,6,FALSE),0)</f>
        <v>0.45769999999999988</v>
      </c>
      <c r="U92" s="313">
        <f>IFERROR(HLOOKUP(U79,Parametre!$C$113:$DS$119,6,FALSE),0)</f>
        <v>0.45769999999999988</v>
      </c>
      <c r="V92" s="313">
        <f>IFERROR(HLOOKUP(V79,Parametre!$C$113:$DS$119,6,FALSE),0)</f>
        <v>0.45769999999999988</v>
      </c>
      <c r="W92" s="313">
        <f>IFERROR(HLOOKUP(W79,Parametre!$C$113:$DS$119,6,FALSE),0)</f>
        <v>0.45769999999999988</v>
      </c>
      <c r="X92" s="313">
        <f>IFERROR(HLOOKUP(X79,Parametre!$C$113:$DS$119,6,FALSE),0)</f>
        <v>0.45769999999999988</v>
      </c>
      <c r="Y92" s="313">
        <f>IFERROR(HLOOKUP(Y79,Parametre!$C$113:$DS$119,6,FALSE),0)</f>
        <v>0.45769999999999988</v>
      </c>
      <c r="Z92" s="313">
        <f>IFERROR(HLOOKUP(Z79,Parametre!$C$113:$DS$119,6,FALSE),0)</f>
        <v>0.45769999999999988</v>
      </c>
      <c r="AA92" s="313">
        <f>IFERROR(HLOOKUP(AA79,Parametre!$C$113:$DS$119,6,FALSE),0)</f>
        <v>0.45769999999999988</v>
      </c>
      <c r="AB92" s="313">
        <f>IFERROR(HLOOKUP(AB79,Parametre!$C$113:$DS$119,6,FALSE),0)</f>
        <v>0.45769999999999988</v>
      </c>
      <c r="AC92" s="313">
        <f>IFERROR(HLOOKUP(AC79,Parametre!$C$113:$DS$119,6,FALSE),0)</f>
        <v>0.45769999999999988</v>
      </c>
      <c r="AD92" s="313">
        <f>IFERROR(HLOOKUP(AD79,Parametre!$C$113:$DS$119,6,FALSE),0)</f>
        <v>0.45769999999999988</v>
      </c>
      <c r="AE92" s="313">
        <f>IFERROR(HLOOKUP(AE79,Parametre!$C$113:$DS$119,6,FALSE),0)</f>
        <v>0.45769999999999988</v>
      </c>
      <c r="AF92" s="313">
        <f>IFERROR(HLOOKUP(AF79,Parametre!$C$113:$DS$119,6,FALSE),0)</f>
        <v>0.45769999999999988</v>
      </c>
      <c r="AG92" s="313">
        <f>IFERROR(HLOOKUP(AG79,Parametre!$C$113:$DS$119,6,FALSE),0)</f>
        <v>0.45769999999999988</v>
      </c>
      <c r="AH92" s="313">
        <f>IFERROR(HLOOKUP(AH79,Parametre!$C$113:$DS$119,6,FALSE),0)</f>
        <v>0.45769999999999988</v>
      </c>
      <c r="AJ92" s="377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0.52599999999999991</v>
      </c>
      <c r="I93" s="313">
        <f>IFERROR(HLOOKUP(I80,Parametre!$C$113:$DS$119,6,FALSE),0)</f>
        <v>0.52599999999999991</v>
      </c>
      <c r="J93" s="313">
        <f>IFERROR(HLOOKUP(J80,Parametre!$C$113:$DS$119,6,FALSE),0)</f>
        <v>0.52599999999999991</v>
      </c>
      <c r="K93" s="313">
        <f>IFERROR(HLOOKUP(K80,Parametre!$C$113:$DS$119,6,FALSE),0)</f>
        <v>0.52599999999999991</v>
      </c>
      <c r="L93" s="313">
        <f>IFERROR(HLOOKUP(L80,Parametre!$C$113:$DS$119,6,FALSE),0)</f>
        <v>0.52599999999999991</v>
      </c>
      <c r="M93" s="313">
        <f>IFERROR(HLOOKUP(M80,Parametre!$C$113:$DS$119,6,FALSE),0)</f>
        <v>0.52599999999999991</v>
      </c>
      <c r="N93" s="313">
        <f>IFERROR(HLOOKUP(N80,Parametre!$C$113:$DS$119,6,FALSE),0)</f>
        <v>0.52599999999999991</v>
      </c>
      <c r="O93" s="313">
        <f>IFERROR(HLOOKUP(O80,Parametre!$C$113:$DS$119,6,FALSE),0)</f>
        <v>0.52599999999999991</v>
      </c>
      <c r="P93" s="313">
        <f>IFERROR(HLOOKUP(P80,Parametre!$C$113:$DS$119,6,FALSE),0)</f>
        <v>0.52599999999999991</v>
      </c>
      <c r="Q93" s="313">
        <f>IFERROR(HLOOKUP(Q80,Parametre!$C$113:$DS$119,6,FALSE),0)</f>
        <v>0.52599999999999991</v>
      </c>
      <c r="R93" s="313">
        <f>IFERROR(HLOOKUP(R80,Parametre!$C$113:$DS$119,6,FALSE),0)</f>
        <v>0.52599999999999991</v>
      </c>
      <c r="S93" s="313">
        <f>IFERROR(HLOOKUP(S80,Parametre!$C$113:$DS$119,6,FALSE),0)</f>
        <v>0.52599999999999991</v>
      </c>
      <c r="T93" s="313">
        <f>IFERROR(HLOOKUP(T80,Parametre!$C$113:$DS$119,6,FALSE),0)</f>
        <v>0.52599999999999991</v>
      </c>
      <c r="U93" s="313">
        <f>IFERROR(HLOOKUP(U80,Parametre!$C$113:$DS$119,6,FALSE),0)</f>
        <v>0.52599999999999991</v>
      </c>
      <c r="V93" s="313">
        <f>IFERROR(HLOOKUP(V80,Parametre!$C$113:$DS$119,6,FALSE),0)</f>
        <v>0.52599999999999991</v>
      </c>
      <c r="W93" s="313">
        <f>IFERROR(HLOOKUP(W80,Parametre!$C$113:$DS$119,6,FALSE),0)</f>
        <v>0.52599999999999991</v>
      </c>
      <c r="X93" s="313">
        <f>IFERROR(HLOOKUP(X80,Parametre!$C$113:$DS$119,6,FALSE),0)</f>
        <v>0.52599999999999991</v>
      </c>
      <c r="Y93" s="313">
        <f>IFERROR(HLOOKUP(Y80,Parametre!$C$113:$DS$119,6,FALSE),0)</f>
        <v>0.52599999999999991</v>
      </c>
      <c r="Z93" s="313">
        <f>IFERROR(HLOOKUP(Z80,Parametre!$C$113:$DS$119,6,FALSE),0)</f>
        <v>0.52599999999999991</v>
      </c>
      <c r="AA93" s="313">
        <f>IFERROR(HLOOKUP(AA80,Parametre!$C$113:$DS$119,6,FALSE),0)</f>
        <v>0.52599999999999991</v>
      </c>
      <c r="AB93" s="313">
        <f>IFERROR(HLOOKUP(AB80,Parametre!$C$113:$DS$119,6,FALSE),0)</f>
        <v>0.52599999999999991</v>
      </c>
      <c r="AC93" s="313">
        <f>IFERROR(HLOOKUP(AC80,Parametre!$C$113:$DS$119,6,FALSE),0)</f>
        <v>0.52599999999999991</v>
      </c>
      <c r="AD93" s="313">
        <f>IFERROR(HLOOKUP(AD80,Parametre!$C$113:$DS$119,6,FALSE),0)</f>
        <v>0.52599999999999991</v>
      </c>
      <c r="AE93" s="313">
        <f>IFERROR(HLOOKUP(AE80,Parametre!$C$113:$DS$119,6,FALSE),0)</f>
        <v>0.52599999999999991</v>
      </c>
      <c r="AF93" s="313">
        <f>IFERROR(HLOOKUP(AF80,Parametre!$C$113:$DS$119,6,FALSE),0)</f>
        <v>0.52599999999999991</v>
      </c>
      <c r="AG93" s="313">
        <f>IFERROR(HLOOKUP(AG80,Parametre!$C$113:$DS$119,6,FALSE),0)</f>
        <v>0.52599999999999991</v>
      </c>
      <c r="AH93" s="313">
        <f>IFERROR(HLOOKUP(AH80,Parametre!$C$113:$DS$119,6,FALSE),0)</f>
        <v>0.52599999999999991</v>
      </c>
      <c r="AJ93" s="377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377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</v>
      </c>
      <c r="I95" s="313">
        <f>IFERROR(HLOOKUP(I82,Parametre!$C$113:$DS$119,6,FALSE),0)</f>
        <v>0</v>
      </c>
      <c r="J95" s="313">
        <f>IFERROR(HLOOKUP(J82,Parametre!$C$113:$DS$119,6,FALSE),0)</f>
        <v>0</v>
      </c>
      <c r="K95" s="313">
        <f>IFERROR(HLOOKUP(K82,Parametre!$C$113:$DS$119,6,FALSE),0)</f>
        <v>0</v>
      </c>
      <c r="L95" s="313">
        <f>IFERROR(HLOOKUP(L82,Parametre!$C$113:$DS$119,6,FALSE),0)</f>
        <v>0</v>
      </c>
      <c r="M95" s="313">
        <f>IFERROR(HLOOKUP(M82,Parametre!$C$113:$DS$119,6,FALSE),0)</f>
        <v>0</v>
      </c>
      <c r="N95" s="313">
        <f>IFERROR(HLOOKUP(N82,Parametre!$C$113:$DS$119,6,FALSE),0)</f>
        <v>0</v>
      </c>
      <c r="O95" s="313">
        <f>IFERROR(HLOOKUP(O82,Parametre!$C$113:$DS$119,6,FALSE),0)</f>
        <v>0</v>
      </c>
      <c r="P95" s="313">
        <f>IFERROR(HLOOKUP(P82,Parametre!$C$113:$DS$119,6,FALSE),0)</f>
        <v>0</v>
      </c>
      <c r="Q95" s="313">
        <f>IFERROR(HLOOKUP(Q82,Parametre!$C$113:$DS$119,6,FALSE),0)</f>
        <v>0</v>
      </c>
      <c r="R95" s="313">
        <f>IFERROR(HLOOKUP(R82,Parametre!$C$113:$DS$119,6,FALSE),0)</f>
        <v>0</v>
      </c>
      <c r="S95" s="313">
        <f>IFERROR(HLOOKUP(S82,Parametre!$C$113:$DS$119,6,FALSE),0)</f>
        <v>0</v>
      </c>
      <c r="T95" s="313">
        <f>IFERROR(HLOOKUP(T82,Parametre!$C$113:$DS$119,6,FALSE),0)</f>
        <v>0</v>
      </c>
      <c r="U95" s="313">
        <f>IFERROR(HLOOKUP(U82,Parametre!$C$113:$DS$119,6,FALSE),0)</f>
        <v>0</v>
      </c>
      <c r="V95" s="313">
        <f>IFERROR(HLOOKUP(V82,Parametre!$C$113:$DS$119,6,FALSE),0)</f>
        <v>0</v>
      </c>
      <c r="W95" s="313">
        <f>IFERROR(HLOOKUP(W82,Parametre!$C$113:$DS$119,6,FALSE),0)</f>
        <v>0</v>
      </c>
      <c r="X95" s="313">
        <f>IFERROR(HLOOKUP(X82,Parametre!$C$113:$DS$119,6,FALSE),0)</f>
        <v>0</v>
      </c>
      <c r="Y95" s="313">
        <f>IFERROR(HLOOKUP(Y82,Parametre!$C$113:$DS$119,6,FALSE),0)</f>
        <v>0</v>
      </c>
      <c r="Z95" s="313">
        <f>IFERROR(HLOOKUP(Z82,Parametre!$C$113:$DS$119,6,FALSE),0)</f>
        <v>0</v>
      </c>
      <c r="AA95" s="313">
        <f>IFERROR(HLOOKUP(AA82,Parametre!$C$113:$DS$119,6,FALSE),0)</f>
        <v>0</v>
      </c>
      <c r="AB95" s="313">
        <f>IFERROR(HLOOKUP(AB82,Parametre!$C$113:$DS$119,6,FALSE),0)</f>
        <v>0</v>
      </c>
      <c r="AC95" s="313">
        <f>IFERROR(HLOOKUP(AC82,Parametre!$C$113:$DS$119,6,FALSE),0)</f>
        <v>0</v>
      </c>
      <c r="AD95" s="313">
        <f>IFERROR(HLOOKUP(AD82,Parametre!$C$113:$DS$119,6,FALSE),0)</f>
        <v>0</v>
      </c>
      <c r="AE95" s="313">
        <f>IFERROR(HLOOKUP(AE82,Parametre!$C$113:$DS$119,6,FALSE),0)</f>
        <v>0</v>
      </c>
      <c r="AF95" s="313">
        <f>IFERROR(HLOOKUP(AF82,Parametre!$C$113:$DS$119,6,FALSE),0)</f>
        <v>0</v>
      </c>
      <c r="AG95" s="313">
        <f>IFERROR(HLOOKUP(AG82,Parametre!$C$113:$DS$119,6,FALSE),0)</f>
        <v>0</v>
      </c>
      <c r="AH95" s="313">
        <f>IFERROR(HLOOKUP(AH82,Parametre!$C$113:$DS$119,6,FALSE),0)</f>
        <v>0</v>
      </c>
      <c r="AJ95" s="377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377"/>
    </row>
    <row r="97" spans="1:36" x14ac:dyDescent="0.2">
      <c r="AJ97" s="377"/>
    </row>
    <row r="98" spans="1:36" x14ac:dyDescent="0.2">
      <c r="AJ98" s="377"/>
    </row>
    <row r="99" spans="1:36" s="256" customFormat="1" x14ac:dyDescent="0.2">
      <c r="A99" s="275" t="s">
        <v>498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377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377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377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E143*$AJ$102</f>
        <v>50</v>
      </c>
      <c r="F102" s="280">
        <f t="shared" ref="F102:AH102" si="29">F143*$AJ$102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377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E144*$AJ$103</f>
        <v>35</v>
      </c>
      <c r="F103" s="280">
        <f t="shared" ref="F103:AH103" si="30">F144*$AJ$103</f>
        <v>35</v>
      </c>
      <c r="G103" s="280">
        <f t="shared" si="30"/>
        <v>35</v>
      </c>
      <c r="H103" s="280">
        <f t="shared" si="30"/>
        <v>35</v>
      </c>
      <c r="I103" s="280">
        <f t="shared" si="30"/>
        <v>35</v>
      </c>
      <c r="J103" s="280">
        <f t="shared" si="30"/>
        <v>35</v>
      </c>
      <c r="K103" s="280">
        <f t="shared" si="30"/>
        <v>35</v>
      </c>
      <c r="L103" s="280">
        <f t="shared" si="30"/>
        <v>35</v>
      </c>
      <c r="M103" s="280">
        <f t="shared" si="30"/>
        <v>35</v>
      </c>
      <c r="N103" s="280">
        <f t="shared" si="30"/>
        <v>35</v>
      </c>
      <c r="O103" s="280">
        <f t="shared" si="30"/>
        <v>35</v>
      </c>
      <c r="P103" s="280">
        <f t="shared" si="30"/>
        <v>35</v>
      </c>
      <c r="Q103" s="280">
        <f t="shared" si="30"/>
        <v>35</v>
      </c>
      <c r="R103" s="280">
        <f t="shared" si="30"/>
        <v>35</v>
      </c>
      <c r="S103" s="280">
        <f t="shared" si="30"/>
        <v>35</v>
      </c>
      <c r="T103" s="280">
        <f t="shared" si="30"/>
        <v>35</v>
      </c>
      <c r="U103" s="280">
        <f t="shared" si="30"/>
        <v>35</v>
      </c>
      <c r="V103" s="280">
        <f t="shared" si="30"/>
        <v>35</v>
      </c>
      <c r="W103" s="280">
        <f t="shared" si="30"/>
        <v>35</v>
      </c>
      <c r="X103" s="280">
        <f t="shared" si="30"/>
        <v>35</v>
      </c>
      <c r="Y103" s="280">
        <f t="shared" si="30"/>
        <v>35</v>
      </c>
      <c r="Z103" s="280">
        <f t="shared" si="30"/>
        <v>35</v>
      </c>
      <c r="AA103" s="280">
        <f t="shared" si="30"/>
        <v>35</v>
      </c>
      <c r="AB103" s="280">
        <f t="shared" si="30"/>
        <v>35</v>
      </c>
      <c r="AC103" s="280">
        <f t="shared" si="30"/>
        <v>35</v>
      </c>
      <c r="AD103" s="280">
        <f t="shared" si="30"/>
        <v>35</v>
      </c>
      <c r="AE103" s="280">
        <f t="shared" si="30"/>
        <v>35</v>
      </c>
      <c r="AF103" s="280">
        <f t="shared" si="30"/>
        <v>35</v>
      </c>
      <c r="AG103" s="280">
        <f t="shared" si="30"/>
        <v>35</v>
      </c>
      <c r="AH103" s="280">
        <f t="shared" si="30"/>
        <v>35</v>
      </c>
      <c r="AJ103" s="377">
        <v>1</v>
      </c>
    </row>
    <row r="104" spans="1:36" s="252" customFormat="1" x14ac:dyDescent="0.2">
      <c r="A104" s="255">
        <v>3</v>
      </c>
      <c r="B104" s="254" t="s">
        <v>562</v>
      </c>
      <c r="C104" s="254" t="s">
        <v>537</v>
      </c>
      <c r="D104" s="262">
        <v>3.5</v>
      </c>
      <c r="E104" s="280">
        <f>E145*$AJ$104</f>
        <v>90</v>
      </c>
      <c r="F104" s="280">
        <f t="shared" ref="F104:AH104" si="31">F145*$AJ$104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377">
        <v>1</v>
      </c>
    </row>
    <row r="105" spans="1:36" s="252" customFormat="1" x14ac:dyDescent="0.2">
      <c r="A105" s="255">
        <v>4</v>
      </c>
      <c r="B105" s="378" t="s">
        <v>562</v>
      </c>
      <c r="C105" s="378" t="s">
        <v>536</v>
      </c>
      <c r="D105" s="262">
        <v>0</v>
      </c>
      <c r="E105" s="280">
        <f>E146*$AJ$105</f>
        <v>0</v>
      </c>
      <c r="F105" s="280">
        <f t="shared" ref="F105:AH105" si="32">F146*$AJ$105</f>
        <v>0</v>
      </c>
      <c r="G105" s="280">
        <f t="shared" si="32"/>
        <v>0</v>
      </c>
      <c r="H105" s="280">
        <f t="shared" si="32"/>
        <v>0</v>
      </c>
      <c r="I105" s="280">
        <f t="shared" si="32"/>
        <v>0</v>
      </c>
      <c r="J105" s="280">
        <f t="shared" si="32"/>
        <v>0</v>
      </c>
      <c r="K105" s="280">
        <f t="shared" si="32"/>
        <v>0</v>
      </c>
      <c r="L105" s="280">
        <f t="shared" si="32"/>
        <v>0</v>
      </c>
      <c r="M105" s="280">
        <f t="shared" si="32"/>
        <v>0</v>
      </c>
      <c r="N105" s="280">
        <f t="shared" si="32"/>
        <v>0</v>
      </c>
      <c r="O105" s="280">
        <f t="shared" si="32"/>
        <v>0</v>
      </c>
      <c r="P105" s="280">
        <f t="shared" si="32"/>
        <v>0</v>
      </c>
      <c r="Q105" s="280">
        <f t="shared" si="32"/>
        <v>0</v>
      </c>
      <c r="R105" s="280">
        <f t="shared" si="32"/>
        <v>0</v>
      </c>
      <c r="S105" s="280">
        <f t="shared" si="32"/>
        <v>0</v>
      </c>
      <c r="T105" s="280">
        <f t="shared" si="32"/>
        <v>0</v>
      </c>
      <c r="U105" s="280">
        <f t="shared" si="32"/>
        <v>0</v>
      </c>
      <c r="V105" s="280">
        <f t="shared" si="32"/>
        <v>0</v>
      </c>
      <c r="W105" s="280">
        <f t="shared" si="32"/>
        <v>0</v>
      </c>
      <c r="X105" s="280">
        <f t="shared" si="32"/>
        <v>0</v>
      </c>
      <c r="Y105" s="280">
        <f t="shared" si="32"/>
        <v>0</v>
      </c>
      <c r="Z105" s="280">
        <f t="shared" si="32"/>
        <v>0</v>
      </c>
      <c r="AA105" s="280">
        <f t="shared" si="32"/>
        <v>0</v>
      </c>
      <c r="AB105" s="280">
        <f t="shared" si="32"/>
        <v>0</v>
      </c>
      <c r="AC105" s="280">
        <f t="shared" si="32"/>
        <v>0</v>
      </c>
      <c r="AD105" s="280">
        <f t="shared" si="32"/>
        <v>0</v>
      </c>
      <c r="AE105" s="280">
        <f t="shared" si="32"/>
        <v>0</v>
      </c>
      <c r="AF105" s="280">
        <f t="shared" si="32"/>
        <v>0</v>
      </c>
      <c r="AG105" s="280">
        <f t="shared" si="32"/>
        <v>0</v>
      </c>
      <c r="AH105" s="280">
        <f t="shared" si="32"/>
        <v>0</v>
      </c>
      <c r="AJ105" s="377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377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0'!E78/'Rýchlosti 0'!E102,0)</f>
        <v>0</v>
      </c>
      <c r="F107" s="282">
        <f>IFERROR('Intenzity 0'!F78/'Rýchlosti 0'!F102,0)</f>
        <v>0</v>
      </c>
      <c r="G107" s="282">
        <f>IFERROR('Intenzity 0'!G78/'Rýchlosti 0'!G102,0)</f>
        <v>0</v>
      </c>
      <c r="H107" s="282">
        <f>IFERROR('Intenzity 0'!H78/'Rýchlosti 0'!H102,0)</f>
        <v>0</v>
      </c>
      <c r="I107" s="282">
        <f>IFERROR('Intenzity 0'!I78/'Rýchlosti 0'!I102,0)</f>
        <v>0</v>
      </c>
      <c r="J107" s="282">
        <f>IFERROR('Intenzity 0'!J78/'Rýchlosti 0'!J102,0)</f>
        <v>0</v>
      </c>
      <c r="K107" s="282">
        <f>IFERROR('Intenzity 0'!K78/'Rýchlosti 0'!K102,0)</f>
        <v>0</v>
      </c>
      <c r="L107" s="282">
        <f>IFERROR('Intenzity 0'!L78/'Rýchlosti 0'!L102,0)</f>
        <v>0</v>
      </c>
      <c r="M107" s="282">
        <f>IFERROR('Intenzity 0'!M78/'Rýchlosti 0'!M102,0)</f>
        <v>0</v>
      </c>
      <c r="N107" s="282">
        <f>IFERROR('Intenzity 0'!N78/'Rýchlosti 0'!N102,0)</f>
        <v>0</v>
      </c>
      <c r="O107" s="282">
        <f>IFERROR('Intenzity 0'!O78/'Rýchlosti 0'!O102,0)</f>
        <v>0</v>
      </c>
      <c r="P107" s="282">
        <f>IFERROR('Intenzity 0'!P78/'Rýchlosti 0'!P102,0)</f>
        <v>0</v>
      </c>
      <c r="Q107" s="282">
        <f>IFERROR('Intenzity 0'!Q78/'Rýchlosti 0'!Q102,0)</f>
        <v>0</v>
      </c>
      <c r="R107" s="282">
        <f>IFERROR('Intenzity 0'!R78/'Rýchlosti 0'!R102,0)</f>
        <v>0</v>
      </c>
      <c r="S107" s="282">
        <f>IFERROR('Intenzity 0'!S78/'Rýchlosti 0'!S102,0)</f>
        <v>0</v>
      </c>
      <c r="T107" s="282">
        <f>IFERROR('Intenzity 0'!T78/'Rýchlosti 0'!T102,0)</f>
        <v>0</v>
      </c>
      <c r="U107" s="282">
        <f>IFERROR('Intenzity 0'!U78/'Rýchlosti 0'!U102,0)</f>
        <v>0</v>
      </c>
      <c r="V107" s="282">
        <f>IFERROR('Intenzity 0'!V78/'Rýchlosti 0'!V102,0)</f>
        <v>0</v>
      </c>
      <c r="W107" s="282">
        <f>IFERROR('Intenzity 0'!W78/'Rýchlosti 0'!W102,0)</f>
        <v>0</v>
      </c>
      <c r="X107" s="282">
        <f>IFERROR('Intenzity 0'!X78/'Rýchlosti 0'!X102,0)</f>
        <v>0</v>
      </c>
      <c r="Y107" s="282">
        <f>IFERROR('Intenzity 0'!Y78/'Rýchlosti 0'!Y102,0)</f>
        <v>0</v>
      </c>
      <c r="Z107" s="282">
        <f>IFERROR('Intenzity 0'!Z78/'Rýchlosti 0'!Z102,0)</f>
        <v>0</v>
      </c>
      <c r="AA107" s="282">
        <f>IFERROR('Intenzity 0'!AA78/'Rýchlosti 0'!AA102,0)</f>
        <v>0</v>
      </c>
      <c r="AB107" s="282">
        <f>IFERROR('Intenzity 0'!AB78/'Rýchlosti 0'!AB102,0)</f>
        <v>0</v>
      </c>
      <c r="AC107" s="282">
        <f>IFERROR('Intenzity 0'!AC78/'Rýchlosti 0'!AC102,0)</f>
        <v>0</v>
      </c>
      <c r="AD107" s="282">
        <f>IFERROR('Intenzity 0'!AD78/'Rýchlosti 0'!AD102,0)</f>
        <v>0</v>
      </c>
      <c r="AE107" s="282">
        <f>IFERROR('Intenzity 0'!AE78/'Rýchlosti 0'!AE102,0)</f>
        <v>0</v>
      </c>
      <c r="AF107" s="282">
        <f>IFERROR('Intenzity 0'!AF78/'Rýchlosti 0'!AF102,0)</f>
        <v>0</v>
      </c>
      <c r="AG107" s="282">
        <f>IFERROR('Intenzity 0'!AG78/'Rýchlosti 0'!AG102,0)</f>
        <v>0</v>
      </c>
      <c r="AH107" s="282">
        <f>IFERROR('Intenzity 0'!AH78/'Rýchlosti 0'!AH102,0)</f>
        <v>0</v>
      </c>
      <c r="AJ107" s="377"/>
    </row>
    <row r="108" spans="1:36" s="252" customFormat="1" x14ac:dyDescent="0.2">
      <c r="A108" s="255"/>
      <c r="B108" s="254"/>
      <c r="C108" s="254"/>
      <c r="D108" s="262"/>
      <c r="E108" s="282">
        <f>IFERROR('Intenzity 0'!E79/'Rýchlosti 0'!E103,0)</f>
        <v>0</v>
      </c>
      <c r="F108" s="282">
        <f>IFERROR('Intenzity 0'!F79/'Rýchlosti 0'!F103,0)</f>
        <v>0</v>
      </c>
      <c r="G108" s="282">
        <f>IFERROR('Intenzity 0'!G79/'Rýchlosti 0'!G103,0)</f>
        <v>0</v>
      </c>
      <c r="H108" s="282">
        <f>IFERROR('Intenzity 0'!H79/'Rýchlosti 0'!H103,0)</f>
        <v>0</v>
      </c>
      <c r="I108" s="282">
        <f>IFERROR('Intenzity 0'!I79/'Rýchlosti 0'!I103,0)</f>
        <v>0</v>
      </c>
      <c r="J108" s="282">
        <f>IFERROR('Intenzity 0'!J79/'Rýchlosti 0'!J103,0)</f>
        <v>0</v>
      </c>
      <c r="K108" s="282">
        <f>IFERROR('Intenzity 0'!K79/'Rýchlosti 0'!K103,0)</f>
        <v>0</v>
      </c>
      <c r="L108" s="282">
        <f>IFERROR('Intenzity 0'!L79/'Rýchlosti 0'!L103,0)</f>
        <v>0</v>
      </c>
      <c r="M108" s="282">
        <f>IFERROR('Intenzity 0'!M79/'Rýchlosti 0'!M103,0)</f>
        <v>0</v>
      </c>
      <c r="N108" s="282">
        <f>IFERROR('Intenzity 0'!N79/'Rýchlosti 0'!N103,0)</f>
        <v>0</v>
      </c>
      <c r="O108" s="282">
        <f>IFERROR('Intenzity 0'!O79/'Rýchlosti 0'!O103,0)</f>
        <v>0</v>
      </c>
      <c r="P108" s="282">
        <f>IFERROR('Intenzity 0'!P79/'Rýchlosti 0'!P103,0)</f>
        <v>0</v>
      </c>
      <c r="Q108" s="282">
        <f>IFERROR('Intenzity 0'!Q79/'Rýchlosti 0'!Q103,0)</f>
        <v>0</v>
      </c>
      <c r="R108" s="282">
        <f>IFERROR('Intenzity 0'!R79/'Rýchlosti 0'!R103,0)</f>
        <v>0</v>
      </c>
      <c r="S108" s="282">
        <f>IFERROR('Intenzity 0'!S79/'Rýchlosti 0'!S103,0)</f>
        <v>0</v>
      </c>
      <c r="T108" s="282">
        <f>IFERROR('Intenzity 0'!T79/'Rýchlosti 0'!T103,0)</f>
        <v>0</v>
      </c>
      <c r="U108" s="282">
        <f>IFERROR('Intenzity 0'!U79/'Rýchlosti 0'!U103,0)</f>
        <v>0</v>
      </c>
      <c r="V108" s="282">
        <f>IFERROR('Intenzity 0'!V79/'Rýchlosti 0'!V103,0)</f>
        <v>0</v>
      </c>
      <c r="W108" s="282">
        <f>IFERROR('Intenzity 0'!W79/'Rýchlosti 0'!W103,0)</f>
        <v>0</v>
      </c>
      <c r="X108" s="282">
        <f>IFERROR('Intenzity 0'!X79/'Rýchlosti 0'!X103,0)</f>
        <v>0</v>
      </c>
      <c r="Y108" s="282">
        <f>IFERROR('Intenzity 0'!Y79/'Rýchlosti 0'!Y103,0)</f>
        <v>0</v>
      </c>
      <c r="Z108" s="282">
        <f>IFERROR('Intenzity 0'!Z79/'Rýchlosti 0'!Z103,0)</f>
        <v>0</v>
      </c>
      <c r="AA108" s="282">
        <f>IFERROR('Intenzity 0'!AA79/'Rýchlosti 0'!AA103,0)</f>
        <v>0</v>
      </c>
      <c r="AB108" s="282">
        <f>IFERROR('Intenzity 0'!AB79/'Rýchlosti 0'!AB103,0)</f>
        <v>0</v>
      </c>
      <c r="AC108" s="282">
        <f>IFERROR('Intenzity 0'!AC79/'Rýchlosti 0'!AC103,0)</f>
        <v>0</v>
      </c>
      <c r="AD108" s="282">
        <f>IFERROR('Intenzity 0'!AD79/'Rýchlosti 0'!AD103,0)</f>
        <v>0</v>
      </c>
      <c r="AE108" s="282">
        <f>IFERROR('Intenzity 0'!AE79/'Rýchlosti 0'!AE103,0)</f>
        <v>0</v>
      </c>
      <c r="AF108" s="282">
        <f>IFERROR('Intenzity 0'!AF79/'Rýchlosti 0'!AF103,0)</f>
        <v>0</v>
      </c>
      <c r="AG108" s="282">
        <f>IFERROR('Intenzity 0'!AG79/'Rýchlosti 0'!AG103,0)</f>
        <v>0</v>
      </c>
      <c r="AH108" s="282">
        <f>IFERROR('Intenzity 0'!AH79/'Rýchlosti 0'!AH103,0)</f>
        <v>0</v>
      </c>
      <c r="AJ108" s="377"/>
    </row>
    <row r="109" spans="1:36" s="252" customFormat="1" x14ac:dyDescent="0.2">
      <c r="A109" s="255"/>
      <c r="B109" s="254"/>
      <c r="C109" s="254"/>
      <c r="D109" s="262"/>
      <c r="E109" s="282">
        <f>IFERROR('Intenzity 0'!E80/'Rýchlosti 0'!E104,0)</f>
        <v>0</v>
      </c>
      <c r="F109" s="282">
        <f>IFERROR('Intenzity 0'!F80/'Rýchlosti 0'!F104,0)</f>
        <v>0</v>
      </c>
      <c r="G109" s="282">
        <f>IFERROR('Intenzity 0'!G80/'Rýchlosti 0'!G104,0)</f>
        <v>0</v>
      </c>
      <c r="H109" s="282">
        <f>IFERROR('Intenzity 0'!H80/'Rýchlosti 0'!H104,0)</f>
        <v>0</v>
      </c>
      <c r="I109" s="282">
        <f>IFERROR('Intenzity 0'!I80/'Rýchlosti 0'!I104,0)</f>
        <v>0</v>
      </c>
      <c r="J109" s="282">
        <f>IFERROR('Intenzity 0'!J80/'Rýchlosti 0'!J104,0)</f>
        <v>0</v>
      </c>
      <c r="K109" s="282">
        <f>IFERROR('Intenzity 0'!K80/'Rýchlosti 0'!K104,0)</f>
        <v>0</v>
      </c>
      <c r="L109" s="282">
        <f>IFERROR('Intenzity 0'!L80/'Rýchlosti 0'!L104,0)</f>
        <v>0</v>
      </c>
      <c r="M109" s="282">
        <f>IFERROR('Intenzity 0'!M80/'Rýchlosti 0'!M104,0)</f>
        <v>0</v>
      </c>
      <c r="N109" s="282">
        <f>IFERROR('Intenzity 0'!N80/'Rýchlosti 0'!N104,0)</f>
        <v>0</v>
      </c>
      <c r="O109" s="282">
        <f>IFERROR('Intenzity 0'!O80/'Rýchlosti 0'!O104,0)</f>
        <v>0</v>
      </c>
      <c r="P109" s="282">
        <f>IFERROR('Intenzity 0'!P80/'Rýchlosti 0'!P104,0)</f>
        <v>0</v>
      </c>
      <c r="Q109" s="282">
        <f>IFERROR('Intenzity 0'!Q80/'Rýchlosti 0'!Q104,0)</f>
        <v>0</v>
      </c>
      <c r="R109" s="282">
        <f>IFERROR('Intenzity 0'!R80/'Rýchlosti 0'!R104,0)</f>
        <v>0</v>
      </c>
      <c r="S109" s="282">
        <f>IFERROR('Intenzity 0'!S80/'Rýchlosti 0'!S104,0)</f>
        <v>0</v>
      </c>
      <c r="T109" s="282">
        <f>IFERROR('Intenzity 0'!T80/'Rýchlosti 0'!T104,0)</f>
        <v>0</v>
      </c>
      <c r="U109" s="282">
        <f>IFERROR('Intenzity 0'!U80/'Rýchlosti 0'!U104,0)</f>
        <v>0</v>
      </c>
      <c r="V109" s="282">
        <f>IFERROR('Intenzity 0'!V80/'Rýchlosti 0'!V104,0)</f>
        <v>0</v>
      </c>
      <c r="W109" s="282">
        <f>IFERROR('Intenzity 0'!W80/'Rýchlosti 0'!W104,0)</f>
        <v>0</v>
      </c>
      <c r="X109" s="282">
        <f>IFERROR('Intenzity 0'!X80/'Rýchlosti 0'!X104,0)</f>
        <v>0</v>
      </c>
      <c r="Y109" s="282">
        <f>IFERROR('Intenzity 0'!Y80/'Rýchlosti 0'!Y104,0)</f>
        <v>0</v>
      </c>
      <c r="Z109" s="282">
        <f>IFERROR('Intenzity 0'!Z80/'Rýchlosti 0'!Z104,0)</f>
        <v>0</v>
      </c>
      <c r="AA109" s="282">
        <f>IFERROR('Intenzity 0'!AA80/'Rýchlosti 0'!AA104,0)</f>
        <v>0</v>
      </c>
      <c r="AB109" s="282">
        <f>IFERROR('Intenzity 0'!AB80/'Rýchlosti 0'!AB104,0)</f>
        <v>0</v>
      </c>
      <c r="AC109" s="282">
        <f>IFERROR('Intenzity 0'!AC80/'Rýchlosti 0'!AC104,0)</f>
        <v>0</v>
      </c>
      <c r="AD109" s="282">
        <f>IFERROR('Intenzity 0'!AD80/'Rýchlosti 0'!AD104,0)</f>
        <v>0</v>
      </c>
      <c r="AE109" s="282">
        <f>IFERROR('Intenzity 0'!AE80/'Rýchlosti 0'!AE104,0)</f>
        <v>0</v>
      </c>
      <c r="AF109" s="282">
        <f>IFERROR('Intenzity 0'!AF80/'Rýchlosti 0'!AF104,0)</f>
        <v>0</v>
      </c>
      <c r="AG109" s="282">
        <f>IFERROR('Intenzity 0'!AG80/'Rýchlosti 0'!AG104,0)</f>
        <v>0</v>
      </c>
      <c r="AH109" s="282">
        <f>IFERROR('Intenzity 0'!AH80/'Rýchlosti 0'!AH104,0)</f>
        <v>0</v>
      </c>
      <c r="AJ109" s="377"/>
    </row>
    <row r="110" spans="1:36" s="252" customFormat="1" x14ac:dyDescent="0.2">
      <c r="A110" s="255"/>
      <c r="B110" s="254"/>
      <c r="C110" s="254"/>
      <c r="D110" s="262"/>
      <c r="E110" s="282">
        <f>IFERROR('Intenzity 0'!E81/'Rýchlosti 0'!E105,0)</f>
        <v>0</v>
      </c>
      <c r="F110" s="282">
        <f>IFERROR('Intenzity 0'!F81/'Rýchlosti 0'!F105,0)</f>
        <v>0</v>
      </c>
      <c r="G110" s="282">
        <f>IFERROR('Intenzity 0'!G81/'Rýchlosti 0'!G105,0)</f>
        <v>0</v>
      </c>
      <c r="H110" s="282">
        <f>IFERROR('Intenzity 0'!H81/'Rýchlosti 0'!H105,0)</f>
        <v>0</v>
      </c>
      <c r="I110" s="282">
        <f>IFERROR('Intenzity 0'!I81/'Rýchlosti 0'!I105,0)</f>
        <v>0</v>
      </c>
      <c r="J110" s="282">
        <f>IFERROR('Intenzity 0'!J81/'Rýchlosti 0'!J105,0)</f>
        <v>0</v>
      </c>
      <c r="K110" s="282">
        <f>IFERROR('Intenzity 0'!K81/'Rýchlosti 0'!K105,0)</f>
        <v>0</v>
      </c>
      <c r="L110" s="282">
        <f>IFERROR('Intenzity 0'!L81/'Rýchlosti 0'!L105,0)</f>
        <v>0</v>
      </c>
      <c r="M110" s="282">
        <f>IFERROR('Intenzity 0'!M81/'Rýchlosti 0'!M105,0)</f>
        <v>0</v>
      </c>
      <c r="N110" s="282">
        <f>IFERROR('Intenzity 0'!N81/'Rýchlosti 0'!N105,0)</f>
        <v>0</v>
      </c>
      <c r="O110" s="282">
        <f>IFERROR('Intenzity 0'!O81/'Rýchlosti 0'!O105,0)</f>
        <v>0</v>
      </c>
      <c r="P110" s="282">
        <f>IFERROR('Intenzity 0'!P81/'Rýchlosti 0'!P105,0)</f>
        <v>0</v>
      </c>
      <c r="Q110" s="282">
        <f>IFERROR('Intenzity 0'!Q81/'Rýchlosti 0'!Q105,0)</f>
        <v>0</v>
      </c>
      <c r="R110" s="282">
        <f>IFERROR('Intenzity 0'!R81/'Rýchlosti 0'!R105,0)</f>
        <v>0</v>
      </c>
      <c r="S110" s="282">
        <f>IFERROR('Intenzity 0'!S81/'Rýchlosti 0'!S105,0)</f>
        <v>0</v>
      </c>
      <c r="T110" s="282">
        <f>IFERROR('Intenzity 0'!T81/'Rýchlosti 0'!T105,0)</f>
        <v>0</v>
      </c>
      <c r="U110" s="282">
        <f>IFERROR('Intenzity 0'!U81/'Rýchlosti 0'!U105,0)</f>
        <v>0</v>
      </c>
      <c r="V110" s="282">
        <f>IFERROR('Intenzity 0'!V81/'Rýchlosti 0'!V105,0)</f>
        <v>0</v>
      </c>
      <c r="W110" s="282">
        <f>IFERROR('Intenzity 0'!W81/'Rýchlosti 0'!W105,0)</f>
        <v>0</v>
      </c>
      <c r="X110" s="282">
        <f>IFERROR('Intenzity 0'!X81/'Rýchlosti 0'!X105,0)</f>
        <v>0</v>
      </c>
      <c r="Y110" s="282">
        <f>IFERROR('Intenzity 0'!Y81/'Rýchlosti 0'!Y105,0)</f>
        <v>0</v>
      </c>
      <c r="Z110" s="282">
        <f>IFERROR('Intenzity 0'!Z81/'Rýchlosti 0'!Z105,0)</f>
        <v>0</v>
      </c>
      <c r="AA110" s="282">
        <f>IFERROR('Intenzity 0'!AA81/'Rýchlosti 0'!AA105,0)</f>
        <v>0</v>
      </c>
      <c r="AB110" s="282">
        <f>IFERROR('Intenzity 0'!AB81/'Rýchlosti 0'!AB105,0)</f>
        <v>0</v>
      </c>
      <c r="AC110" s="282">
        <f>IFERROR('Intenzity 0'!AC81/'Rýchlosti 0'!AC105,0)</f>
        <v>0</v>
      </c>
      <c r="AD110" s="282">
        <f>IFERROR('Intenzity 0'!AD81/'Rýchlosti 0'!AD105,0)</f>
        <v>0</v>
      </c>
      <c r="AE110" s="282">
        <f>IFERROR('Intenzity 0'!AE81/'Rýchlosti 0'!AE105,0)</f>
        <v>0</v>
      </c>
      <c r="AF110" s="282">
        <f>IFERROR('Intenzity 0'!AF81/'Rýchlosti 0'!AF105,0)</f>
        <v>0</v>
      </c>
      <c r="AG110" s="282">
        <f>IFERROR('Intenzity 0'!AG81/'Rýchlosti 0'!AG105,0)</f>
        <v>0</v>
      </c>
      <c r="AH110" s="282">
        <f>IFERROR('Intenzity 0'!AH81/'Rýchlosti 0'!AH105,0)</f>
        <v>0</v>
      </c>
      <c r="AJ110" s="377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377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0</v>
      </c>
      <c r="F112" s="282">
        <f t="shared" si="33"/>
        <v>0</v>
      </c>
      <c r="G112" s="282">
        <f t="shared" si="33"/>
        <v>0</v>
      </c>
      <c r="H112" s="282">
        <f t="shared" si="33"/>
        <v>0</v>
      </c>
      <c r="I112" s="282">
        <f t="shared" si="33"/>
        <v>0</v>
      </c>
      <c r="J112" s="282">
        <f t="shared" si="33"/>
        <v>0</v>
      </c>
      <c r="K112" s="282">
        <f t="shared" si="33"/>
        <v>0</v>
      </c>
      <c r="L112" s="282">
        <f t="shared" si="33"/>
        <v>0</v>
      </c>
      <c r="M112" s="282">
        <f t="shared" si="33"/>
        <v>0</v>
      </c>
      <c r="N112" s="282">
        <f t="shared" si="33"/>
        <v>0</v>
      </c>
      <c r="O112" s="282">
        <f t="shared" si="33"/>
        <v>0</v>
      </c>
      <c r="P112" s="282">
        <f t="shared" si="33"/>
        <v>0</v>
      </c>
      <c r="Q112" s="282">
        <f t="shared" si="33"/>
        <v>0</v>
      </c>
      <c r="R112" s="282">
        <f t="shared" si="33"/>
        <v>0</v>
      </c>
      <c r="S112" s="282">
        <f t="shared" si="33"/>
        <v>0</v>
      </c>
      <c r="T112" s="282">
        <f t="shared" si="33"/>
        <v>0</v>
      </c>
      <c r="U112" s="282">
        <f t="shared" si="33"/>
        <v>0</v>
      </c>
      <c r="V112" s="282">
        <f t="shared" si="33"/>
        <v>0</v>
      </c>
      <c r="W112" s="282">
        <f t="shared" si="33"/>
        <v>0</v>
      </c>
      <c r="X112" s="282">
        <f t="shared" si="33"/>
        <v>0</v>
      </c>
      <c r="Y112" s="282">
        <f t="shared" si="33"/>
        <v>0</v>
      </c>
      <c r="Z112" s="282">
        <f t="shared" si="33"/>
        <v>0</v>
      </c>
      <c r="AA112" s="282">
        <f t="shared" si="33"/>
        <v>0</v>
      </c>
      <c r="AB112" s="282">
        <f t="shared" si="33"/>
        <v>0</v>
      </c>
      <c r="AC112" s="282">
        <f t="shared" si="33"/>
        <v>0</v>
      </c>
      <c r="AD112" s="282">
        <f t="shared" si="33"/>
        <v>0</v>
      </c>
      <c r="AE112" s="282">
        <f t="shared" si="33"/>
        <v>0</v>
      </c>
      <c r="AF112" s="282">
        <f t="shared" si="33"/>
        <v>0</v>
      </c>
      <c r="AG112" s="282">
        <f t="shared" si="33"/>
        <v>0</v>
      </c>
      <c r="AH112" s="282">
        <f t="shared" si="33"/>
        <v>0</v>
      </c>
      <c r="AJ112" s="377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376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376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376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0.36599999999999999</v>
      </c>
      <c r="I116" s="313">
        <f>IFERROR(HLOOKUP(I103,Parametre!$C$113:$DS$119,7,FALSE),0)</f>
        <v>0.36599999999999999</v>
      </c>
      <c r="J116" s="313">
        <f>IFERROR(HLOOKUP(J103,Parametre!$C$113:$DS$119,7,FALSE),0)</f>
        <v>0.36599999999999999</v>
      </c>
      <c r="K116" s="313">
        <f>IFERROR(HLOOKUP(K103,Parametre!$C$113:$DS$119,7,FALSE),0)</f>
        <v>0.36599999999999999</v>
      </c>
      <c r="L116" s="313">
        <f>IFERROR(HLOOKUP(L103,Parametre!$C$113:$DS$119,7,FALSE),0)</f>
        <v>0.36599999999999999</v>
      </c>
      <c r="M116" s="313">
        <f>IFERROR(HLOOKUP(M103,Parametre!$C$113:$DS$119,7,FALSE),0)</f>
        <v>0.36599999999999999</v>
      </c>
      <c r="N116" s="313">
        <f>IFERROR(HLOOKUP(N103,Parametre!$C$113:$DS$119,7,FALSE),0)</f>
        <v>0.36599999999999999</v>
      </c>
      <c r="O116" s="313">
        <f>IFERROR(HLOOKUP(O103,Parametre!$C$113:$DS$119,7,FALSE),0)</f>
        <v>0.36599999999999999</v>
      </c>
      <c r="P116" s="313">
        <f>IFERROR(HLOOKUP(P103,Parametre!$C$113:$DS$119,7,FALSE),0)</f>
        <v>0.36599999999999999</v>
      </c>
      <c r="Q116" s="313">
        <f>IFERROR(HLOOKUP(Q103,Parametre!$C$113:$DS$119,7,FALSE),0)</f>
        <v>0.36599999999999999</v>
      </c>
      <c r="R116" s="313">
        <f>IFERROR(HLOOKUP(R103,Parametre!$C$113:$DS$119,7,FALSE),0)</f>
        <v>0.36599999999999999</v>
      </c>
      <c r="S116" s="313">
        <f>IFERROR(HLOOKUP(S103,Parametre!$C$113:$DS$119,7,FALSE),0)</f>
        <v>0.36599999999999999</v>
      </c>
      <c r="T116" s="313">
        <f>IFERROR(HLOOKUP(T103,Parametre!$C$113:$DS$119,7,FALSE),0)</f>
        <v>0.36599999999999999</v>
      </c>
      <c r="U116" s="313">
        <f>IFERROR(HLOOKUP(U103,Parametre!$C$113:$DS$119,7,FALSE),0)</f>
        <v>0.36599999999999999</v>
      </c>
      <c r="V116" s="313">
        <f>IFERROR(HLOOKUP(V103,Parametre!$C$113:$DS$119,7,FALSE),0)</f>
        <v>0.36599999999999999</v>
      </c>
      <c r="W116" s="313">
        <f>IFERROR(HLOOKUP(W103,Parametre!$C$113:$DS$119,7,FALSE),0)</f>
        <v>0.36599999999999999</v>
      </c>
      <c r="X116" s="313">
        <f>IFERROR(HLOOKUP(X103,Parametre!$C$113:$DS$119,7,FALSE),0)</f>
        <v>0.36599999999999999</v>
      </c>
      <c r="Y116" s="313">
        <f>IFERROR(HLOOKUP(Y103,Parametre!$C$113:$DS$119,7,FALSE),0)</f>
        <v>0.36599999999999999</v>
      </c>
      <c r="Z116" s="313">
        <f>IFERROR(HLOOKUP(Z103,Parametre!$C$113:$DS$119,7,FALSE),0)</f>
        <v>0.36599999999999999</v>
      </c>
      <c r="AA116" s="313">
        <f>IFERROR(HLOOKUP(AA103,Parametre!$C$113:$DS$119,7,FALSE),0)</f>
        <v>0.36599999999999999</v>
      </c>
      <c r="AB116" s="313">
        <f>IFERROR(HLOOKUP(AB103,Parametre!$C$113:$DS$119,7,FALSE),0)</f>
        <v>0.36599999999999999</v>
      </c>
      <c r="AC116" s="313">
        <f>IFERROR(HLOOKUP(AC103,Parametre!$C$113:$DS$119,7,FALSE),0)</f>
        <v>0.36599999999999999</v>
      </c>
      <c r="AD116" s="313">
        <f>IFERROR(HLOOKUP(AD103,Parametre!$C$113:$DS$119,7,FALSE),0)</f>
        <v>0.36599999999999999</v>
      </c>
      <c r="AE116" s="313">
        <f>IFERROR(HLOOKUP(AE103,Parametre!$C$113:$DS$119,7,FALSE),0)</f>
        <v>0.36599999999999999</v>
      </c>
      <c r="AF116" s="313">
        <f>IFERROR(HLOOKUP(AF103,Parametre!$C$113:$DS$119,7,FALSE),0)</f>
        <v>0.36599999999999999</v>
      </c>
      <c r="AG116" s="313">
        <f>IFERROR(HLOOKUP(AG103,Parametre!$C$113:$DS$119,7,FALSE),0)</f>
        <v>0.36599999999999999</v>
      </c>
      <c r="AH116" s="313">
        <f>IFERROR(HLOOKUP(AH103,Parametre!$C$113:$DS$119,7,FALSE),0)</f>
        <v>0.36599999999999999</v>
      </c>
      <c r="AJ116" s="376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376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</v>
      </c>
      <c r="I118" s="313">
        <f>IFERROR(HLOOKUP(I105,Parametre!$C$113:$DS$119,7,FALSE),0)</f>
        <v>0</v>
      </c>
      <c r="J118" s="313">
        <f>IFERROR(HLOOKUP(J105,Parametre!$C$113:$DS$119,7,FALSE),0)</f>
        <v>0</v>
      </c>
      <c r="K118" s="313">
        <f>IFERROR(HLOOKUP(K105,Parametre!$C$113:$DS$119,7,FALSE),0)</f>
        <v>0</v>
      </c>
      <c r="L118" s="313">
        <f>IFERROR(HLOOKUP(L105,Parametre!$C$113:$DS$119,7,FALSE),0)</f>
        <v>0</v>
      </c>
      <c r="M118" s="313">
        <f>IFERROR(HLOOKUP(M105,Parametre!$C$113:$DS$119,7,FALSE),0)</f>
        <v>0</v>
      </c>
      <c r="N118" s="313">
        <f>IFERROR(HLOOKUP(N105,Parametre!$C$113:$DS$119,7,FALSE),0)</f>
        <v>0</v>
      </c>
      <c r="O118" s="313">
        <f>IFERROR(HLOOKUP(O105,Parametre!$C$113:$DS$119,7,FALSE),0)</f>
        <v>0</v>
      </c>
      <c r="P118" s="313">
        <f>IFERROR(HLOOKUP(P105,Parametre!$C$113:$DS$119,7,FALSE),0)</f>
        <v>0</v>
      </c>
      <c r="Q118" s="313">
        <f>IFERROR(HLOOKUP(Q105,Parametre!$C$113:$DS$119,7,FALSE),0)</f>
        <v>0</v>
      </c>
      <c r="R118" s="313">
        <f>IFERROR(HLOOKUP(R105,Parametre!$C$113:$DS$119,7,FALSE),0)</f>
        <v>0</v>
      </c>
      <c r="S118" s="313">
        <f>IFERROR(HLOOKUP(S105,Parametre!$C$113:$DS$119,7,FALSE),0)</f>
        <v>0</v>
      </c>
      <c r="T118" s="313">
        <f>IFERROR(HLOOKUP(T105,Parametre!$C$113:$DS$119,7,FALSE),0)</f>
        <v>0</v>
      </c>
      <c r="U118" s="313">
        <f>IFERROR(HLOOKUP(U105,Parametre!$C$113:$DS$119,7,FALSE),0)</f>
        <v>0</v>
      </c>
      <c r="V118" s="313">
        <f>IFERROR(HLOOKUP(V105,Parametre!$C$113:$DS$119,7,FALSE),0)</f>
        <v>0</v>
      </c>
      <c r="W118" s="313">
        <f>IFERROR(HLOOKUP(W105,Parametre!$C$113:$DS$119,7,FALSE),0)</f>
        <v>0</v>
      </c>
      <c r="X118" s="313">
        <f>IFERROR(HLOOKUP(X105,Parametre!$C$113:$DS$119,7,FALSE),0)</f>
        <v>0</v>
      </c>
      <c r="Y118" s="313">
        <f>IFERROR(HLOOKUP(Y105,Parametre!$C$113:$DS$119,7,FALSE),0)</f>
        <v>0</v>
      </c>
      <c r="Z118" s="313">
        <f>IFERROR(HLOOKUP(Z105,Parametre!$C$113:$DS$119,7,FALSE),0)</f>
        <v>0</v>
      </c>
      <c r="AA118" s="313">
        <f>IFERROR(HLOOKUP(AA105,Parametre!$C$113:$DS$119,7,FALSE),0)</f>
        <v>0</v>
      </c>
      <c r="AB118" s="313">
        <f>IFERROR(HLOOKUP(AB105,Parametre!$C$113:$DS$119,7,FALSE),0)</f>
        <v>0</v>
      </c>
      <c r="AC118" s="313">
        <f>IFERROR(HLOOKUP(AC105,Parametre!$C$113:$DS$119,7,FALSE),0)</f>
        <v>0</v>
      </c>
      <c r="AD118" s="313">
        <f>IFERROR(HLOOKUP(AD105,Parametre!$C$113:$DS$119,7,FALSE),0)</f>
        <v>0</v>
      </c>
      <c r="AE118" s="313">
        <f>IFERROR(HLOOKUP(AE105,Parametre!$C$113:$DS$119,7,FALSE),0)</f>
        <v>0</v>
      </c>
      <c r="AF118" s="313">
        <f>IFERROR(HLOOKUP(AF105,Parametre!$C$113:$DS$119,7,FALSE),0)</f>
        <v>0</v>
      </c>
      <c r="AG118" s="313">
        <f>IFERROR(HLOOKUP(AG105,Parametre!$C$113:$DS$119,7,FALSE),0)</f>
        <v>0</v>
      </c>
      <c r="AH118" s="313">
        <f>IFERROR(HLOOKUP(AH105,Parametre!$C$113:$DS$119,7,FALSE),0)</f>
        <v>0</v>
      </c>
      <c r="AJ118" s="376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376"/>
    </row>
    <row r="120" spans="1:36" x14ac:dyDescent="0.2">
      <c r="AJ120" s="344"/>
    </row>
    <row r="121" spans="1:36" x14ac:dyDescent="0.2">
      <c r="A121" s="379" t="s">
        <v>563</v>
      </c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71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72">
        <f t="shared" ref="E123:G138" si="34">F123</f>
        <v>57</v>
      </c>
      <c r="F123" s="372">
        <f t="shared" si="34"/>
        <v>57</v>
      </c>
      <c r="G123" s="372">
        <f>H123</f>
        <v>57</v>
      </c>
      <c r="H123" s="373">
        <v>57</v>
      </c>
      <c r="I123" s="372">
        <f>H123</f>
        <v>57</v>
      </c>
      <c r="J123" s="372">
        <f t="shared" ref="J123:AH126" si="35">I123</f>
        <v>57</v>
      </c>
      <c r="K123" s="372">
        <f t="shared" si="35"/>
        <v>57</v>
      </c>
      <c r="L123" s="372">
        <f t="shared" si="35"/>
        <v>57</v>
      </c>
      <c r="M123" s="372">
        <f t="shared" si="35"/>
        <v>57</v>
      </c>
      <c r="N123" s="372">
        <f t="shared" si="35"/>
        <v>57</v>
      </c>
      <c r="O123" s="372">
        <f t="shared" si="35"/>
        <v>57</v>
      </c>
      <c r="P123" s="372">
        <f t="shared" si="35"/>
        <v>57</v>
      </c>
      <c r="Q123" s="372">
        <f t="shared" si="35"/>
        <v>57</v>
      </c>
      <c r="R123" s="372">
        <f t="shared" si="35"/>
        <v>57</v>
      </c>
      <c r="S123" s="372">
        <f t="shared" si="35"/>
        <v>57</v>
      </c>
      <c r="T123" s="372">
        <f t="shared" si="35"/>
        <v>57</v>
      </c>
      <c r="U123" s="372">
        <f t="shared" si="35"/>
        <v>57</v>
      </c>
      <c r="V123" s="372">
        <f t="shared" si="35"/>
        <v>57</v>
      </c>
      <c r="W123" s="372">
        <f t="shared" si="35"/>
        <v>57</v>
      </c>
      <c r="X123" s="372">
        <f t="shared" si="35"/>
        <v>57</v>
      </c>
      <c r="Y123" s="372">
        <f t="shared" si="35"/>
        <v>57</v>
      </c>
      <c r="Z123" s="372">
        <f t="shared" si="35"/>
        <v>57</v>
      </c>
      <c r="AA123" s="372">
        <f t="shared" si="35"/>
        <v>57</v>
      </c>
      <c r="AB123" s="372">
        <f t="shared" si="35"/>
        <v>57</v>
      </c>
      <c r="AC123" s="372">
        <f t="shared" si="35"/>
        <v>57</v>
      </c>
      <c r="AD123" s="372">
        <f t="shared" si="35"/>
        <v>57</v>
      </c>
      <c r="AE123" s="372">
        <f t="shared" si="35"/>
        <v>57</v>
      </c>
      <c r="AF123" s="372">
        <f t="shared" si="35"/>
        <v>57</v>
      </c>
      <c r="AG123" s="372">
        <f t="shared" si="35"/>
        <v>57</v>
      </c>
      <c r="AH123" s="372">
        <f t="shared" si="35"/>
        <v>57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72">
        <f t="shared" si="34"/>
        <v>38</v>
      </c>
      <c r="F124" s="372">
        <f t="shared" si="34"/>
        <v>38</v>
      </c>
      <c r="G124" s="372">
        <f t="shared" si="34"/>
        <v>38</v>
      </c>
      <c r="H124" s="373">
        <v>38</v>
      </c>
      <c r="I124" s="372">
        <f t="shared" ref="I124:X139" si="36">H124</f>
        <v>38</v>
      </c>
      <c r="J124" s="372">
        <f t="shared" si="36"/>
        <v>38</v>
      </c>
      <c r="K124" s="372">
        <f t="shared" si="36"/>
        <v>38</v>
      </c>
      <c r="L124" s="372">
        <f t="shared" si="36"/>
        <v>38</v>
      </c>
      <c r="M124" s="372">
        <f t="shared" si="36"/>
        <v>38</v>
      </c>
      <c r="N124" s="372">
        <f t="shared" si="36"/>
        <v>38</v>
      </c>
      <c r="O124" s="372">
        <f t="shared" si="36"/>
        <v>38</v>
      </c>
      <c r="P124" s="372">
        <f t="shared" si="36"/>
        <v>38</v>
      </c>
      <c r="Q124" s="372">
        <f t="shared" si="36"/>
        <v>38</v>
      </c>
      <c r="R124" s="372">
        <f t="shared" si="36"/>
        <v>38</v>
      </c>
      <c r="S124" s="372">
        <f t="shared" si="36"/>
        <v>38</v>
      </c>
      <c r="T124" s="372">
        <f t="shared" si="36"/>
        <v>38</v>
      </c>
      <c r="U124" s="372">
        <f t="shared" si="36"/>
        <v>38</v>
      </c>
      <c r="V124" s="372">
        <f t="shared" si="36"/>
        <v>38</v>
      </c>
      <c r="W124" s="372">
        <f t="shared" si="36"/>
        <v>38</v>
      </c>
      <c r="X124" s="372">
        <f t="shared" si="36"/>
        <v>38</v>
      </c>
      <c r="Y124" s="372">
        <f t="shared" si="35"/>
        <v>38</v>
      </c>
      <c r="Z124" s="372">
        <f t="shared" si="35"/>
        <v>38</v>
      </c>
      <c r="AA124" s="372">
        <f t="shared" si="35"/>
        <v>38</v>
      </c>
      <c r="AB124" s="372">
        <f t="shared" si="35"/>
        <v>38</v>
      </c>
      <c r="AC124" s="372">
        <f t="shared" si="35"/>
        <v>38</v>
      </c>
      <c r="AD124" s="372">
        <f t="shared" si="35"/>
        <v>38</v>
      </c>
      <c r="AE124" s="372">
        <f t="shared" si="35"/>
        <v>38</v>
      </c>
      <c r="AF124" s="372">
        <f t="shared" si="35"/>
        <v>38</v>
      </c>
      <c r="AG124" s="372">
        <f t="shared" si="35"/>
        <v>38</v>
      </c>
      <c r="AH124" s="372">
        <f t="shared" si="35"/>
        <v>38</v>
      </c>
      <c r="AJ124" s="344"/>
    </row>
    <row r="125" spans="1:36" s="340" customFormat="1" x14ac:dyDescent="0.2">
      <c r="A125" s="338">
        <v>3</v>
      </c>
      <c r="B125" s="340" t="s">
        <v>562</v>
      </c>
      <c r="C125" s="340" t="s">
        <v>537</v>
      </c>
      <c r="D125" s="351">
        <v>3.5</v>
      </c>
      <c r="E125" s="372">
        <f t="shared" si="34"/>
        <v>95</v>
      </c>
      <c r="F125" s="372">
        <f t="shared" si="34"/>
        <v>95</v>
      </c>
      <c r="G125" s="372">
        <f t="shared" si="34"/>
        <v>95</v>
      </c>
      <c r="H125" s="373">
        <v>95</v>
      </c>
      <c r="I125" s="372">
        <f t="shared" si="36"/>
        <v>95</v>
      </c>
      <c r="J125" s="372">
        <f t="shared" si="35"/>
        <v>95</v>
      </c>
      <c r="K125" s="372">
        <f t="shared" si="35"/>
        <v>95</v>
      </c>
      <c r="L125" s="372">
        <f t="shared" si="35"/>
        <v>95</v>
      </c>
      <c r="M125" s="372">
        <f t="shared" si="35"/>
        <v>95</v>
      </c>
      <c r="N125" s="372">
        <f t="shared" si="35"/>
        <v>95</v>
      </c>
      <c r="O125" s="372">
        <f t="shared" si="35"/>
        <v>95</v>
      </c>
      <c r="P125" s="372">
        <f t="shared" si="35"/>
        <v>95</v>
      </c>
      <c r="Q125" s="372">
        <f t="shared" si="35"/>
        <v>95</v>
      </c>
      <c r="R125" s="372">
        <f t="shared" si="35"/>
        <v>95</v>
      </c>
      <c r="S125" s="372">
        <f t="shared" si="35"/>
        <v>95</v>
      </c>
      <c r="T125" s="372">
        <f t="shared" si="35"/>
        <v>95</v>
      </c>
      <c r="U125" s="372">
        <f t="shared" si="35"/>
        <v>95</v>
      </c>
      <c r="V125" s="372">
        <f t="shared" si="35"/>
        <v>95</v>
      </c>
      <c r="W125" s="372">
        <f t="shared" si="35"/>
        <v>95</v>
      </c>
      <c r="X125" s="372">
        <f t="shared" si="35"/>
        <v>95</v>
      </c>
      <c r="Y125" s="372">
        <f t="shared" si="35"/>
        <v>95</v>
      </c>
      <c r="Z125" s="372">
        <f t="shared" si="35"/>
        <v>95</v>
      </c>
      <c r="AA125" s="372">
        <f t="shared" si="35"/>
        <v>95</v>
      </c>
      <c r="AB125" s="372">
        <f t="shared" si="35"/>
        <v>95</v>
      </c>
      <c r="AC125" s="372">
        <f t="shared" si="35"/>
        <v>95</v>
      </c>
      <c r="AD125" s="372">
        <f t="shared" si="35"/>
        <v>95</v>
      </c>
      <c r="AE125" s="372">
        <f t="shared" si="35"/>
        <v>95</v>
      </c>
      <c r="AF125" s="372">
        <f t="shared" si="35"/>
        <v>95</v>
      </c>
      <c r="AG125" s="372">
        <f t="shared" si="35"/>
        <v>95</v>
      </c>
      <c r="AH125" s="372">
        <f t="shared" si="35"/>
        <v>95</v>
      </c>
      <c r="AJ125" s="344"/>
    </row>
    <row r="126" spans="1:36" s="340" customFormat="1" x14ac:dyDescent="0.2">
      <c r="A126" s="338">
        <v>4</v>
      </c>
      <c r="B126" s="378" t="s">
        <v>562</v>
      </c>
      <c r="C126" s="378" t="s">
        <v>536</v>
      </c>
      <c r="D126" s="351">
        <v>0</v>
      </c>
      <c r="E126" s="372">
        <f t="shared" si="34"/>
        <v>0</v>
      </c>
      <c r="F126" s="372">
        <f t="shared" si="34"/>
        <v>0</v>
      </c>
      <c r="G126" s="372">
        <f t="shared" si="34"/>
        <v>0</v>
      </c>
      <c r="H126" s="373">
        <v>0</v>
      </c>
      <c r="I126" s="372">
        <f t="shared" si="36"/>
        <v>0</v>
      </c>
      <c r="J126" s="372">
        <f t="shared" si="35"/>
        <v>0</v>
      </c>
      <c r="K126" s="372">
        <f t="shared" si="35"/>
        <v>0</v>
      </c>
      <c r="L126" s="372">
        <f t="shared" si="35"/>
        <v>0</v>
      </c>
      <c r="M126" s="372">
        <f t="shared" si="35"/>
        <v>0</v>
      </c>
      <c r="N126" s="372">
        <f t="shared" si="35"/>
        <v>0</v>
      </c>
      <c r="O126" s="372">
        <f t="shared" si="35"/>
        <v>0</v>
      </c>
      <c r="P126" s="372">
        <f t="shared" si="35"/>
        <v>0</v>
      </c>
      <c r="Q126" s="372">
        <f t="shared" si="35"/>
        <v>0</v>
      </c>
      <c r="R126" s="372">
        <f t="shared" si="35"/>
        <v>0</v>
      </c>
      <c r="S126" s="372">
        <f t="shared" si="35"/>
        <v>0</v>
      </c>
      <c r="T126" s="372">
        <f t="shared" si="35"/>
        <v>0</v>
      </c>
      <c r="U126" s="372">
        <f t="shared" si="35"/>
        <v>0</v>
      </c>
      <c r="V126" s="372">
        <f t="shared" si="35"/>
        <v>0</v>
      </c>
      <c r="W126" s="372">
        <f t="shared" si="35"/>
        <v>0</v>
      </c>
      <c r="X126" s="372">
        <f t="shared" si="35"/>
        <v>0</v>
      </c>
      <c r="Y126" s="372">
        <f t="shared" si="35"/>
        <v>0</v>
      </c>
      <c r="Z126" s="372">
        <f t="shared" si="35"/>
        <v>0</v>
      </c>
      <c r="AA126" s="372">
        <f t="shared" si="35"/>
        <v>0</v>
      </c>
      <c r="AB126" s="372">
        <f t="shared" si="35"/>
        <v>0</v>
      </c>
      <c r="AC126" s="372">
        <f t="shared" si="35"/>
        <v>0</v>
      </c>
      <c r="AD126" s="372">
        <f t="shared" si="35"/>
        <v>0</v>
      </c>
      <c r="AE126" s="372">
        <f t="shared" si="35"/>
        <v>0</v>
      </c>
      <c r="AF126" s="372">
        <f t="shared" si="35"/>
        <v>0</v>
      </c>
      <c r="AG126" s="372">
        <f t="shared" si="35"/>
        <v>0</v>
      </c>
      <c r="AH126" s="372">
        <f t="shared" si="35"/>
        <v>0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72"/>
      <c r="F127" s="372"/>
      <c r="G127" s="372"/>
      <c r="H127" s="371"/>
      <c r="I127" s="372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72">
        <f t="shared" ref="E128:F131" si="37">F128</f>
        <v>57</v>
      </c>
      <c r="F128" s="372">
        <f t="shared" si="37"/>
        <v>57</v>
      </c>
      <c r="G128" s="372">
        <f t="shared" si="34"/>
        <v>57</v>
      </c>
      <c r="H128" s="373">
        <v>57</v>
      </c>
      <c r="I128" s="372">
        <f t="shared" si="36"/>
        <v>57</v>
      </c>
      <c r="J128" s="372">
        <f t="shared" si="36"/>
        <v>57</v>
      </c>
      <c r="K128" s="372">
        <f t="shared" si="36"/>
        <v>57</v>
      </c>
      <c r="L128" s="372">
        <f t="shared" si="36"/>
        <v>57</v>
      </c>
      <c r="M128" s="372">
        <f t="shared" si="36"/>
        <v>57</v>
      </c>
      <c r="N128" s="372">
        <f t="shared" si="36"/>
        <v>57</v>
      </c>
      <c r="O128" s="372">
        <f t="shared" si="36"/>
        <v>57</v>
      </c>
      <c r="P128" s="372">
        <f t="shared" si="36"/>
        <v>57</v>
      </c>
      <c r="Q128" s="372">
        <f t="shared" si="36"/>
        <v>57</v>
      </c>
      <c r="R128" s="372">
        <f t="shared" si="36"/>
        <v>57</v>
      </c>
      <c r="S128" s="372">
        <f t="shared" si="36"/>
        <v>57</v>
      </c>
      <c r="T128" s="372">
        <f t="shared" si="36"/>
        <v>57</v>
      </c>
      <c r="U128" s="372">
        <f t="shared" si="36"/>
        <v>57</v>
      </c>
      <c r="V128" s="372">
        <f t="shared" si="36"/>
        <v>57</v>
      </c>
      <c r="W128" s="372">
        <f t="shared" si="36"/>
        <v>57</v>
      </c>
      <c r="X128" s="372">
        <f t="shared" si="36"/>
        <v>57</v>
      </c>
      <c r="Y128" s="372">
        <f t="shared" ref="Y128:AH131" si="38">X128</f>
        <v>57</v>
      </c>
      <c r="Z128" s="372">
        <f t="shared" si="38"/>
        <v>57</v>
      </c>
      <c r="AA128" s="372">
        <f t="shared" si="38"/>
        <v>57</v>
      </c>
      <c r="AB128" s="372">
        <f t="shared" si="38"/>
        <v>57</v>
      </c>
      <c r="AC128" s="372">
        <f t="shared" si="38"/>
        <v>57</v>
      </c>
      <c r="AD128" s="372">
        <f t="shared" si="38"/>
        <v>57</v>
      </c>
      <c r="AE128" s="372">
        <f t="shared" si="38"/>
        <v>57</v>
      </c>
      <c r="AF128" s="372">
        <f t="shared" si="38"/>
        <v>57</v>
      </c>
      <c r="AG128" s="372">
        <f t="shared" si="38"/>
        <v>57</v>
      </c>
      <c r="AH128" s="372">
        <f t="shared" si="38"/>
        <v>57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72">
        <f t="shared" si="37"/>
        <v>38</v>
      </c>
      <c r="F129" s="372">
        <f t="shared" si="37"/>
        <v>38</v>
      </c>
      <c r="G129" s="372">
        <f t="shared" si="34"/>
        <v>38</v>
      </c>
      <c r="H129" s="373">
        <v>38</v>
      </c>
      <c r="I129" s="372">
        <f t="shared" si="36"/>
        <v>38</v>
      </c>
      <c r="J129" s="372">
        <f t="shared" si="36"/>
        <v>38</v>
      </c>
      <c r="K129" s="372">
        <f t="shared" si="36"/>
        <v>38</v>
      </c>
      <c r="L129" s="372">
        <f t="shared" si="36"/>
        <v>38</v>
      </c>
      <c r="M129" s="372">
        <f t="shared" si="36"/>
        <v>38</v>
      </c>
      <c r="N129" s="372">
        <f t="shared" si="36"/>
        <v>38</v>
      </c>
      <c r="O129" s="372">
        <f t="shared" si="36"/>
        <v>38</v>
      </c>
      <c r="P129" s="372">
        <f t="shared" si="36"/>
        <v>38</v>
      </c>
      <c r="Q129" s="372">
        <f t="shared" si="36"/>
        <v>38</v>
      </c>
      <c r="R129" s="372">
        <f t="shared" si="36"/>
        <v>38</v>
      </c>
      <c r="S129" s="372">
        <f t="shared" si="36"/>
        <v>38</v>
      </c>
      <c r="T129" s="372">
        <f t="shared" si="36"/>
        <v>38</v>
      </c>
      <c r="U129" s="372">
        <f t="shared" si="36"/>
        <v>38</v>
      </c>
      <c r="V129" s="372">
        <f t="shared" si="36"/>
        <v>38</v>
      </c>
      <c r="W129" s="372">
        <f t="shared" si="36"/>
        <v>38</v>
      </c>
      <c r="X129" s="372">
        <f t="shared" si="36"/>
        <v>38</v>
      </c>
      <c r="Y129" s="372">
        <f t="shared" si="38"/>
        <v>38</v>
      </c>
      <c r="Z129" s="372">
        <f t="shared" si="38"/>
        <v>38</v>
      </c>
      <c r="AA129" s="372">
        <f t="shared" si="38"/>
        <v>38</v>
      </c>
      <c r="AB129" s="372">
        <f t="shared" si="38"/>
        <v>38</v>
      </c>
      <c r="AC129" s="372">
        <f t="shared" si="38"/>
        <v>38</v>
      </c>
      <c r="AD129" s="372">
        <f t="shared" si="38"/>
        <v>38</v>
      </c>
      <c r="AE129" s="372">
        <f t="shared" si="38"/>
        <v>38</v>
      </c>
      <c r="AF129" s="372">
        <f t="shared" si="38"/>
        <v>38</v>
      </c>
      <c r="AG129" s="372">
        <f t="shared" si="38"/>
        <v>38</v>
      </c>
      <c r="AH129" s="372">
        <f t="shared" si="38"/>
        <v>38</v>
      </c>
      <c r="AJ129" s="253"/>
    </row>
    <row r="130" spans="1:36" s="340" customFormat="1" x14ac:dyDescent="0.2">
      <c r="A130" s="338">
        <v>3</v>
      </c>
      <c r="B130" s="340" t="s">
        <v>562</v>
      </c>
      <c r="C130" s="340" t="s">
        <v>537</v>
      </c>
      <c r="D130" s="351"/>
      <c r="E130" s="372">
        <f t="shared" si="37"/>
        <v>95</v>
      </c>
      <c r="F130" s="372">
        <f t="shared" si="37"/>
        <v>95</v>
      </c>
      <c r="G130" s="372">
        <f t="shared" si="34"/>
        <v>95</v>
      </c>
      <c r="H130" s="373">
        <v>95</v>
      </c>
      <c r="I130" s="372">
        <f t="shared" si="36"/>
        <v>95</v>
      </c>
      <c r="J130" s="372">
        <f t="shared" si="36"/>
        <v>95</v>
      </c>
      <c r="K130" s="372">
        <f t="shared" si="36"/>
        <v>95</v>
      </c>
      <c r="L130" s="372">
        <f t="shared" si="36"/>
        <v>95</v>
      </c>
      <c r="M130" s="372">
        <f t="shared" si="36"/>
        <v>95</v>
      </c>
      <c r="N130" s="372">
        <f t="shared" si="36"/>
        <v>95</v>
      </c>
      <c r="O130" s="372">
        <f t="shared" si="36"/>
        <v>95</v>
      </c>
      <c r="P130" s="372">
        <f t="shared" si="36"/>
        <v>95</v>
      </c>
      <c r="Q130" s="372">
        <f t="shared" si="36"/>
        <v>95</v>
      </c>
      <c r="R130" s="372">
        <f t="shared" si="36"/>
        <v>95</v>
      </c>
      <c r="S130" s="372">
        <f t="shared" si="36"/>
        <v>95</v>
      </c>
      <c r="T130" s="372">
        <f t="shared" si="36"/>
        <v>95</v>
      </c>
      <c r="U130" s="372">
        <f t="shared" si="36"/>
        <v>95</v>
      </c>
      <c r="V130" s="372">
        <f t="shared" si="36"/>
        <v>95</v>
      </c>
      <c r="W130" s="372">
        <f t="shared" si="36"/>
        <v>95</v>
      </c>
      <c r="X130" s="372">
        <f t="shared" si="36"/>
        <v>95</v>
      </c>
      <c r="Y130" s="372">
        <f t="shared" si="38"/>
        <v>95</v>
      </c>
      <c r="Z130" s="372">
        <f t="shared" si="38"/>
        <v>95</v>
      </c>
      <c r="AA130" s="372">
        <f t="shared" si="38"/>
        <v>95</v>
      </c>
      <c r="AB130" s="372">
        <f t="shared" si="38"/>
        <v>95</v>
      </c>
      <c r="AC130" s="372">
        <f t="shared" si="38"/>
        <v>95</v>
      </c>
      <c r="AD130" s="372">
        <f t="shared" si="38"/>
        <v>95</v>
      </c>
      <c r="AE130" s="372">
        <f t="shared" si="38"/>
        <v>95</v>
      </c>
      <c r="AF130" s="372">
        <f t="shared" si="38"/>
        <v>95</v>
      </c>
      <c r="AG130" s="372">
        <f t="shared" si="38"/>
        <v>95</v>
      </c>
      <c r="AH130" s="372">
        <f t="shared" si="38"/>
        <v>95</v>
      </c>
      <c r="AJ130" s="253"/>
    </row>
    <row r="131" spans="1:36" s="340" customFormat="1" x14ac:dyDescent="0.2">
      <c r="A131" s="338">
        <v>4</v>
      </c>
      <c r="B131" s="378" t="s">
        <v>562</v>
      </c>
      <c r="C131" s="378" t="s">
        <v>536</v>
      </c>
      <c r="D131" s="354"/>
      <c r="E131" s="372">
        <f t="shared" si="37"/>
        <v>0</v>
      </c>
      <c r="F131" s="372">
        <f t="shared" si="37"/>
        <v>0</v>
      </c>
      <c r="G131" s="372">
        <f t="shared" si="34"/>
        <v>0</v>
      </c>
      <c r="H131" s="373">
        <v>0</v>
      </c>
      <c r="I131" s="372">
        <f t="shared" si="36"/>
        <v>0</v>
      </c>
      <c r="J131" s="372">
        <f t="shared" si="36"/>
        <v>0</v>
      </c>
      <c r="K131" s="372">
        <f t="shared" si="36"/>
        <v>0</v>
      </c>
      <c r="L131" s="372">
        <f t="shared" si="36"/>
        <v>0</v>
      </c>
      <c r="M131" s="372">
        <f t="shared" si="36"/>
        <v>0</v>
      </c>
      <c r="N131" s="372">
        <f t="shared" si="36"/>
        <v>0</v>
      </c>
      <c r="O131" s="372">
        <f t="shared" si="36"/>
        <v>0</v>
      </c>
      <c r="P131" s="372">
        <f t="shared" si="36"/>
        <v>0</v>
      </c>
      <c r="Q131" s="372">
        <f t="shared" si="36"/>
        <v>0</v>
      </c>
      <c r="R131" s="372">
        <f t="shared" si="36"/>
        <v>0</v>
      </c>
      <c r="S131" s="372">
        <f t="shared" si="36"/>
        <v>0</v>
      </c>
      <c r="T131" s="372">
        <f t="shared" si="36"/>
        <v>0</v>
      </c>
      <c r="U131" s="372">
        <f t="shared" si="36"/>
        <v>0</v>
      </c>
      <c r="V131" s="372">
        <f t="shared" si="36"/>
        <v>0</v>
      </c>
      <c r="W131" s="372">
        <f t="shared" si="36"/>
        <v>0</v>
      </c>
      <c r="X131" s="372">
        <f t="shared" si="36"/>
        <v>0</v>
      </c>
      <c r="Y131" s="372">
        <f t="shared" si="38"/>
        <v>0</v>
      </c>
      <c r="Z131" s="372">
        <f t="shared" si="38"/>
        <v>0</v>
      </c>
      <c r="AA131" s="372">
        <f t="shared" si="38"/>
        <v>0</v>
      </c>
      <c r="AB131" s="372">
        <f t="shared" si="38"/>
        <v>0</v>
      </c>
      <c r="AC131" s="372">
        <f t="shared" si="38"/>
        <v>0</v>
      </c>
      <c r="AD131" s="372">
        <f t="shared" si="38"/>
        <v>0</v>
      </c>
      <c r="AE131" s="372">
        <f t="shared" si="38"/>
        <v>0</v>
      </c>
      <c r="AF131" s="372">
        <f t="shared" si="38"/>
        <v>0</v>
      </c>
      <c r="AG131" s="372">
        <f t="shared" si="38"/>
        <v>0</v>
      </c>
      <c r="AH131" s="372">
        <f t="shared" si="38"/>
        <v>0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72"/>
      <c r="F132" s="372"/>
      <c r="G132" s="372"/>
      <c r="H132" s="371"/>
      <c r="I132" s="372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72">
        <f t="shared" ref="E133:F136" si="39">F133</f>
        <v>57</v>
      </c>
      <c r="F133" s="372">
        <f t="shared" si="39"/>
        <v>57</v>
      </c>
      <c r="G133" s="372">
        <f t="shared" si="34"/>
        <v>57</v>
      </c>
      <c r="H133" s="373">
        <v>57</v>
      </c>
      <c r="I133" s="372">
        <f t="shared" si="36"/>
        <v>57</v>
      </c>
      <c r="J133" s="372">
        <f t="shared" si="36"/>
        <v>57</v>
      </c>
      <c r="K133" s="372">
        <f t="shared" si="36"/>
        <v>57</v>
      </c>
      <c r="L133" s="372">
        <f t="shared" si="36"/>
        <v>57</v>
      </c>
      <c r="M133" s="372">
        <f t="shared" si="36"/>
        <v>57</v>
      </c>
      <c r="N133" s="372">
        <f t="shared" si="36"/>
        <v>57</v>
      </c>
      <c r="O133" s="372">
        <f t="shared" si="36"/>
        <v>57</v>
      </c>
      <c r="P133" s="372">
        <f t="shared" si="36"/>
        <v>57</v>
      </c>
      <c r="Q133" s="372">
        <f t="shared" si="36"/>
        <v>57</v>
      </c>
      <c r="R133" s="372">
        <f t="shared" si="36"/>
        <v>57</v>
      </c>
      <c r="S133" s="372">
        <f t="shared" si="36"/>
        <v>57</v>
      </c>
      <c r="T133" s="372">
        <f t="shared" si="36"/>
        <v>57</v>
      </c>
      <c r="U133" s="372">
        <f t="shared" si="36"/>
        <v>57</v>
      </c>
      <c r="V133" s="372">
        <f t="shared" si="36"/>
        <v>57</v>
      </c>
      <c r="W133" s="372">
        <f t="shared" si="36"/>
        <v>57</v>
      </c>
      <c r="X133" s="372">
        <f t="shared" si="36"/>
        <v>57</v>
      </c>
      <c r="Y133" s="372">
        <f t="shared" ref="Y133:AH136" si="40">X133</f>
        <v>57</v>
      </c>
      <c r="Z133" s="372">
        <f t="shared" si="40"/>
        <v>57</v>
      </c>
      <c r="AA133" s="372">
        <f t="shared" si="40"/>
        <v>57</v>
      </c>
      <c r="AB133" s="372">
        <f t="shared" si="40"/>
        <v>57</v>
      </c>
      <c r="AC133" s="372">
        <f t="shared" si="40"/>
        <v>57</v>
      </c>
      <c r="AD133" s="372">
        <f t="shared" si="40"/>
        <v>57</v>
      </c>
      <c r="AE133" s="372">
        <f t="shared" si="40"/>
        <v>57</v>
      </c>
      <c r="AF133" s="372">
        <f t="shared" si="40"/>
        <v>57</v>
      </c>
      <c r="AG133" s="372">
        <f t="shared" si="40"/>
        <v>57</v>
      </c>
      <c r="AH133" s="372">
        <f t="shared" si="40"/>
        <v>57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72">
        <f t="shared" si="39"/>
        <v>38</v>
      </c>
      <c r="F134" s="372">
        <f t="shared" si="39"/>
        <v>38</v>
      </c>
      <c r="G134" s="372">
        <f t="shared" si="34"/>
        <v>38</v>
      </c>
      <c r="H134" s="373">
        <v>38</v>
      </c>
      <c r="I134" s="372">
        <f t="shared" si="36"/>
        <v>38</v>
      </c>
      <c r="J134" s="372">
        <f t="shared" si="36"/>
        <v>38</v>
      </c>
      <c r="K134" s="372">
        <f t="shared" si="36"/>
        <v>38</v>
      </c>
      <c r="L134" s="372">
        <f t="shared" si="36"/>
        <v>38</v>
      </c>
      <c r="M134" s="372">
        <f t="shared" si="36"/>
        <v>38</v>
      </c>
      <c r="N134" s="372">
        <f t="shared" si="36"/>
        <v>38</v>
      </c>
      <c r="O134" s="372">
        <f t="shared" si="36"/>
        <v>38</v>
      </c>
      <c r="P134" s="372">
        <f t="shared" si="36"/>
        <v>38</v>
      </c>
      <c r="Q134" s="372">
        <f t="shared" si="36"/>
        <v>38</v>
      </c>
      <c r="R134" s="372">
        <f t="shared" si="36"/>
        <v>38</v>
      </c>
      <c r="S134" s="372">
        <f t="shared" si="36"/>
        <v>38</v>
      </c>
      <c r="T134" s="372">
        <f t="shared" si="36"/>
        <v>38</v>
      </c>
      <c r="U134" s="372">
        <f t="shared" si="36"/>
        <v>38</v>
      </c>
      <c r="V134" s="372">
        <f t="shared" si="36"/>
        <v>38</v>
      </c>
      <c r="W134" s="372">
        <f t="shared" si="36"/>
        <v>38</v>
      </c>
      <c r="X134" s="372">
        <f t="shared" si="36"/>
        <v>38</v>
      </c>
      <c r="Y134" s="372">
        <f t="shared" si="40"/>
        <v>38</v>
      </c>
      <c r="Z134" s="372">
        <f t="shared" si="40"/>
        <v>38</v>
      </c>
      <c r="AA134" s="372">
        <f t="shared" si="40"/>
        <v>38</v>
      </c>
      <c r="AB134" s="372">
        <f t="shared" si="40"/>
        <v>38</v>
      </c>
      <c r="AC134" s="372">
        <f t="shared" si="40"/>
        <v>38</v>
      </c>
      <c r="AD134" s="372">
        <f t="shared" si="40"/>
        <v>38</v>
      </c>
      <c r="AE134" s="372">
        <f t="shared" si="40"/>
        <v>38</v>
      </c>
      <c r="AF134" s="372">
        <f t="shared" si="40"/>
        <v>38</v>
      </c>
      <c r="AG134" s="372">
        <f t="shared" si="40"/>
        <v>38</v>
      </c>
      <c r="AH134" s="372">
        <f t="shared" si="40"/>
        <v>38</v>
      </c>
      <c r="AJ134" s="253"/>
    </row>
    <row r="135" spans="1:36" s="340" customFormat="1" x14ac:dyDescent="0.2">
      <c r="A135" s="338">
        <v>3</v>
      </c>
      <c r="B135" s="340" t="s">
        <v>562</v>
      </c>
      <c r="C135" s="340" t="s">
        <v>537</v>
      </c>
      <c r="D135" s="351"/>
      <c r="E135" s="372">
        <f t="shared" si="39"/>
        <v>85</v>
      </c>
      <c r="F135" s="372">
        <f t="shared" si="39"/>
        <v>85</v>
      </c>
      <c r="G135" s="372">
        <f t="shared" si="34"/>
        <v>85</v>
      </c>
      <c r="H135" s="373">
        <v>85</v>
      </c>
      <c r="I135" s="372">
        <f t="shared" si="36"/>
        <v>85</v>
      </c>
      <c r="J135" s="372">
        <f t="shared" si="36"/>
        <v>85</v>
      </c>
      <c r="K135" s="372">
        <f t="shared" si="36"/>
        <v>85</v>
      </c>
      <c r="L135" s="372">
        <f t="shared" si="36"/>
        <v>85</v>
      </c>
      <c r="M135" s="372">
        <f t="shared" si="36"/>
        <v>85</v>
      </c>
      <c r="N135" s="372">
        <f t="shared" si="36"/>
        <v>85</v>
      </c>
      <c r="O135" s="372">
        <f t="shared" si="36"/>
        <v>85</v>
      </c>
      <c r="P135" s="372">
        <f t="shared" si="36"/>
        <v>85</v>
      </c>
      <c r="Q135" s="372">
        <f t="shared" si="36"/>
        <v>85</v>
      </c>
      <c r="R135" s="372">
        <f t="shared" si="36"/>
        <v>85</v>
      </c>
      <c r="S135" s="372">
        <f t="shared" si="36"/>
        <v>85</v>
      </c>
      <c r="T135" s="372">
        <f t="shared" si="36"/>
        <v>85</v>
      </c>
      <c r="U135" s="372">
        <f t="shared" si="36"/>
        <v>85</v>
      </c>
      <c r="V135" s="372">
        <f t="shared" si="36"/>
        <v>85</v>
      </c>
      <c r="W135" s="372">
        <f t="shared" si="36"/>
        <v>85</v>
      </c>
      <c r="X135" s="372">
        <f t="shared" si="36"/>
        <v>85</v>
      </c>
      <c r="Y135" s="372">
        <f t="shared" si="40"/>
        <v>85</v>
      </c>
      <c r="Z135" s="372">
        <f t="shared" si="40"/>
        <v>85</v>
      </c>
      <c r="AA135" s="372">
        <f t="shared" si="40"/>
        <v>85</v>
      </c>
      <c r="AB135" s="372">
        <f t="shared" si="40"/>
        <v>85</v>
      </c>
      <c r="AC135" s="372">
        <f t="shared" si="40"/>
        <v>85</v>
      </c>
      <c r="AD135" s="372">
        <f t="shared" si="40"/>
        <v>85</v>
      </c>
      <c r="AE135" s="372">
        <f t="shared" si="40"/>
        <v>85</v>
      </c>
      <c r="AF135" s="372">
        <f t="shared" si="40"/>
        <v>85</v>
      </c>
      <c r="AG135" s="372">
        <f t="shared" si="40"/>
        <v>85</v>
      </c>
      <c r="AH135" s="372">
        <f t="shared" si="40"/>
        <v>85</v>
      </c>
      <c r="AJ135" s="253"/>
    </row>
    <row r="136" spans="1:36" s="340" customFormat="1" x14ac:dyDescent="0.2">
      <c r="A136" s="338">
        <v>4</v>
      </c>
      <c r="B136" s="378" t="s">
        <v>562</v>
      </c>
      <c r="C136" s="378" t="s">
        <v>536</v>
      </c>
      <c r="D136" s="354"/>
      <c r="E136" s="372">
        <f t="shared" si="39"/>
        <v>0</v>
      </c>
      <c r="F136" s="372">
        <f t="shared" si="39"/>
        <v>0</v>
      </c>
      <c r="G136" s="372">
        <f t="shared" si="34"/>
        <v>0</v>
      </c>
      <c r="H136" s="373">
        <v>0</v>
      </c>
      <c r="I136" s="372">
        <f t="shared" si="36"/>
        <v>0</v>
      </c>
      <c r="J136" s="372">
        <f t="shared" si="36"/>
        <v>0</v>
      </c>
      <c r="K136" s="372">
        <f t="shared" si="36"/>
        <v>0</v>
      </c>
      <c r="L136" s="372">
        <f t="shared" si="36"/>
        <v>0</v>
      </c>
      <c r="M136" s="372">
        <f t="shared" si="36"/>
        <v>0</v>
      </c>
      <c r="N136" s="372">
        <f t="shared" si="36"/>
        <v>0</v>
      </c>
      <c r="O136" s="372">
        <f t="shared" si="36"/>
        <v>0</v>
      </c>
      <c r="P136" s="372">
        <f t="shared" si="36"/>
        <v>0</v>
      </c>
      <c r="Q136" s="372">
        <f t="shared" si="36"/>
        <v>0</v>
      </c>
      <c r="R136" s="372">
        <f t="shared" si="36"/>
        <v>0</v>
      </c>
      <c r="S136" s="372">
        <f t="shared" si="36"/>
        <v>0</v>
      </c>
      <c r="T136" s="372">
        <f t="shared" si="36"/>
        <v>0</v>
      </c>
      <c r="U136" s="372">
        <f t="shared" si="36"/>
        <v>0</v>
      </c>
      <c r="V136" s="372">
        <f t="shared" si="36"/>
        <v>0</v>
      </c>
      <c r="W136" s="372">
        <f t="shared" si="36"/>
        <v>0</v>
      </c>
      <c r="X136" s="372">
        <f t="shared" si="36"/>
        <v>0</v>
      </c>
      <c r="Y136" s="372">
        <f t="shared" si="40"/>
        <v>0</v>
      </c>
      <c r="Z136" s="372">
        <f t="shared" si="40"/>
        <v>0</v>
      </c>
      <c r="AA136" s="372">
        <f t="shared" si="40"/>
        <v>0</v>
      </c>
      <c r="AB136" s="372">
        <f t="shared" si="40"/>
        <v>0</v>
      </c>
      <c r="AC136" s="372">
        <f t="shared" si="40"/>
        <v>0</v>
      </c>
      <c r="AD136" s="372">
        <f t="shared" si="40"/>
        <v>0</v>
      </c>
      <c r="AE136" s="372">
        <f t="shared" si="40"/>
        <v>0</v>
      </c>
      <c r="AF136" s="372">
        <f t="shared" si="40"/>
        <v>0</v>
      </c>
      <c r="AG136" s="372">
        <f t="shared" si="40"/>
        <v>0</v>
      </c>
      <c r="AH136" s="372">
        <f t="shared" si="40"/>
        <v>0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72"/>
      <c r="F137" s="372"/>
      <c r="G137" s="372"/>
      <c r="H137" s="371"/>
      <c r="I137" s="372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72">
        <f t="shared" ref="E138:G146" si="41">F138</f>
        <v>57</v>
      </c>
      <c r="F138" s="372">
        <f t="shared" si="41"/>
        <v>57</v>
      </c>
      <c r="G138" s="372">
        <f t="shared" si="34"/>
        <v>57</v>
      </c>
      <c r="H138" s="373">
        <v>57</v>
      </c>
      <c r="I138" s="372">
        <f t="shared" si="36"/>
        <v>57</v>
      </c>
      <c r="J138" s="372">
        <f t="shared" si="36"/>
        <v>57</v>
      </c>
      <c r="K138" s="372">
        <f t="shared" si="36"/>
        <v>57</v>
      </c>
      <c r="L138" s="372">
        <f t="shared" si="36"/>
        <v>57</v>
      </c>
      <c r="M138" s="372">
        <f t="shared" si="36"/>
        <v>57</v>
      </c>
      <c r="N138" s="372">
        <f t="shared" si="36"/>
        <v>57</v>
      </c>
      <c r="O138" s="372">
        <f t="shared" si="36"/>
        <v>57</v>
      </c>
      <c r="P138" s="372">
        <f t="shared" si="36"/>
        <v>57</v>
      </c>
      <c r="Q138" s="372">
        <f t="shared" si="36"/>
        <v>57</v>
      </c>
      <c r="R138" s="372">
        <f t="shared" si="36"/>
        <v>57</v>
      </c>
      <c r="S138" s="372">
        <f t="shared" si="36"/>
        <v>57</v>
      </c>
      <c r="T138" s="372">
        <f t="shared" si="36"/>
        <v>57</v>
      </c>
      <c r="U138" s="372">
        <f t="shared" si="36"/>
        <v>57</v>
      </c>
      <c r="V138" s="372">
        <f t="shared" si="36"/>
        <v>57</v>
      </c>
      <c r="W138" s="372">
        <f t="shared" si="36"/>
        <v>57</v>
      </c>
      <c r="X138" s="372">
        <f t="shared" si="36"/>
        <v>57</v>
      </c>
      <c r="Y138" s="372">
        <f t="shared" ref="Y138:AH139" si="42">X138</f>
        <v>57</v>
      </c>
      <c r="Z138" s="372">
        <f t="shared" si="42"/>
        <v>57</v>
      </c>
      <c r="AA138" s="372">
        <f t="shared" si="42"/>
        <v>57</v>
      </c>
      <c r="AB138" s="372">
        <f t="shared" si="42"/>
        <v>57</v>
      </c>
      <c r="AC138" s="372">
        <f t="shared" si="42"/>
        <v>57</v>
      </c>
      <c r="AD138" s="372">
        <f t="shared" si="42"/>
        <v>57</v>
      </c>
      <c r="AE138" s="372">
        <f t="shared" si="42"/>
        <v>57</v>
      </c>
      <c r="AF138" s="372">
        <f t="shared" si="42"/>
        <v>57</v>
      </c>
      <c r="AG138" s="372">
        <f t="shared" si="42"/>
        <v>57</v>
      </c>
      <c r="AH138" s="372">
        <f t="shared" si="42"/>
        <v>57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72">
        <f t="shared" si="41"/>
        <v>38</v>
      </c>
      <c r="F139" s="372">
        <f t="shared" si="41"/>
        <v>38</v>
      </c>
      <c r="G139" s="372">
        <f t="shared" si="41"/>
        <v>38</v>
      </c>
      <c r="H139" s="373">
        <v>38</v>
      </c>
      <c r="I139" s="372">
        <f t="shared" si="36"/>
        <v>38</v>
      </c>
      <c r="J139" s="372">
        <f t="shared" si="36"/>
        <v>38</v>
      </c>
      <c r="K139" s="372">
        <f t="shared" si="36"/>
        <v>38</v>
      </c>
      <c r="L139" s="372">
        <f t="shared" si="36"/>
        <v>38</v>
      </c>
      <c r="M139" s="372">
        <f t="shared" si="36"/>
        <v>38</v>
      </c>
      <c r="N139" s="372">
        <f t="shared" si="36"/>
        <v>38</v>
      </c>
      <c r="O139" s="372">
        <f t="shared" si="36"/>
        <v>38</v>
      </c>
      <c r="P139" s="372">
        <f t="shared" si="36"/>
        <v>38</v>
      </c>
      <c r="Q139" s="372">
        <f t="shared" si="36"/>
        <v>38</v>
      </c>
      <c r="R139" s="372">
        <f t="shared" si="36"/>
        <v>38</v>
      </c>
      <c r="S139" s="372">
        <f t="shared" si="36"/>
        <v>38</v>
      </c>
      <c r="T139" s="372">
        <f t="shared" si="36"/>
        <v>38</v>
      </c>
      <c r="U139" s="372">
        <f t="shared" si="36"/>
        <v>38</v>
      </c>
      <c r="V139" s="372">
        <f t="shared" si="36"/>
        <v>38</v>
      </c>
      <c r="W139" s="372">
        <f t="shared" si="36"/>
        <v>38</v>
      </c>
      <c r="X139" s="372">
        <f t="shared" si="36"/>
        <v>38</v>
      </c>
      <c r="Y139" s="372">
        <f t="shared" si="42"/>
        <v>38</v>
      </c>
      <c r="Z139" s="372">
        <f t="shared" si="42"/>
        <v>38</v>
      </c>
      <c r="AA139" s="372">
        <f t="shared" si="42"/>
        <v>38</v>
      </c>
      <c r="AB139" s="372">
        <f t="shared" si="42"/>
        <v>38</v>
      </c>
      <c r="AC139" s="372">
        <f t="shared" si="42"/>
        <v>38</v>
      </c>
      <c r="AD139" s="372">
        <f t="shared" si="42"/>
        <v>38</v>
      </c>
      <c r="AE139" s="372">
        <f t="shared" si="42"/>
        <v>38</v>
      </c>
      <c r="AF139" s="372">
        <f t="shared" si="42"/>
        <v>38</v>
      </c>
      <c r="AG139" s="372">
        <f t="shared" si="42"/>
        <v>38</v>
      </c>
      <c r="AH139" s="372">
        <f t="shared" si="42"/>
        <v>38</v>
      </c>
      <c r="AJ139" s="253"/>
    </row>
    <row r="140" spans="1:36" s="340" customFormat="1" x14ac:dyDescent="0.2">
      <c r="A140" s="338">
        <v>3</v>
      </c>
      <c r="B140" s="340" t="s">
        <v>562</v>
      </c>
      <c r="C140" s="340" t="s">
        <v>537</v>
      </c>
      <c r="D140" s="351"/>
      <c r="E140" s="372">
        <f t="shared" si="41"/>
        <v>85</v>
      </c>
      <c r="F140" s="372">
        <f t="shared" si="41"/>
        <v>85</v>
      </c>
      <c r="G140" s="372">
        <f t="shared" si="41"/>
        <v>85</v>
      </c>
      <c r="H140" s="373">
        <v>85</v>
      </c>
      <c r="I140" s="372">
        <f t="shared" ref="I140:AH146" si="43">H140</f>
        <v>85</v>
      </c>
      <c r="J140" s="372">
        <f t="shared" si="43"/>
        <v>85</v>
      </c>
      <c r="K140" s="372">
        <f t="shared" si="43"/>
        <v>85</v>
      </c>
      <c r="L140" s="372">
        <f t="shared" si="43"/>
        <v>85</v>
      </c>
      <c r="M140" s="372">
        <f t="shared" si="43"/>
        <v>85</v>
      </c>
      <c r="N140" s="372">
        <f t="shared" si="43"/>
        <v>85</v>
      </c>
      <c r="O140" s="372">
        <f t="shared" si="43"/>
        <v>85</v>
      </c>
      <c r="P140" s="372">
        <f t="shared" si="43"/>
        <v>85</v>
      </c>
      <c r="Q140" s="372">
        <f t="shared" si="43"/>
        <v>85</v>
      </c>
      <c r="R140" s="372">
        <f t="shared" si="43"/>
        <v>85</v>
      </c>
      <c r="S140" s="372">
        <f t="shared" si="43"/>
        <v>85</v>
      </c>
      <c r="T140" s="372">
        <f t="shared" si="43"/>
        <v>85</v>
      </c>
      <c r="U140" s="372">
        <f t="shared" si="43"/>
        <v>85</v>
      </c>
      <c r="V140" s="372">
        <f t="shared" si="43"/>
        <v>85</v>
      </c>
      <c r="W140" s="372">
        <f t="shared" si="43"/>
        <v>85</v>
      </c>
      <c r="X140" s="372">
        <f t="shared" si="43"/>
        <v>85</v>
      </c>
      <c r="Y140" s="372">
        <f t="shared" si="43"/>
        <v>85</v>
      </c>
      <c r="Z140" s="372">
        <f t="shared" si="43"/>
        <v>85</v>
      </c>
      <c r="AA140" s="372">
        <f t="shared" si="43"/>
        <v>85</v>
      </c>
      <c r="AB140" s="372">
        <f t="shared" si="43"/>
        <v>85</v>
      </c>
      <c r="AC140" s="372">
        <f t="shared" si="43"/>
        <v>85</v>
      </c>
      <c r="AD140" s="372">
        <f t="shared" si="43"/>
        <v>85</v>
      </c>
      <c r="AE140" s="372">
        <f t="shared" si="43"/>
        <v>85</v>
      </c>
      <c r="AF140" s="372">
        <f t="shared" si="43"/>
        <v>85</v>
      </c>
      <c r="AG140" s="372">
        <f t="shared" si="43"/>
        <v>85</v>
      </c>
      <c r="AH140" s="372">
        <f t="shared" si="43"/>
        <v>85</v>
      </c>
      <c r="AJ140" s="253"/>
    </row>
    <row r="141" spans="1:36" s="340" customFormat="1" x14ac:dyDescent="0.2">
      <c r="A141" s="338">
        <v>4</v>
      </c>
      <c r="B141" s="378" t="s">
        <v>562</v>
      </c>
      <c r="C141" s="378" t="s">
        <v>536</v>
      </c>
      <c r="D141" s="354"/>
      <c r="E141" s="372">
        <f t="shared" si="41"/>
        <v>0</v>
      </c>
      <c r="F141" s="372">
        <f t="shared" si="41"/>
        <v>0</v>
      </c>
      <c r="G141" s="372">
        <f t="shared" si="41"/>
        <v>0</v>
      </c>
      <c r="H141" s="373">
        <v>0</v>
      </c>
      <c r="I141" s="372">
        <f t="shared" si="43"/>
        <v>0</v>
      </c>
      <c r="J141" s="372">
        <f t="shared" si="43"/>
        <v>0</v>
      </c>
      <c r="K141" s="372">
        <f t="shared" si="43"/>
        <v>0</v>
      </c>
      <c r="L141" s="372">
        <f t="shared" si="43"/>
        <v>0</v>
      </c>
      <c r="M141" s="372">
        <f t="shared" si="43"/>
        <v>0</v>
      </c>
      <c r="N141" s="372">
        <f t="shared" si="43"/>
        <v>0</v>
      </c>
      <c r="O141" s="372">
        <f t="shared" si="43"/>
        <v>0</v>
      </c>
      <c r="P141" s="372">
        <f t="shared" si="43"/>
        <v>0</v>
      </c>
      <c r="Q141" s="372">
        <f t="shared" si="43"/>
        <v>0</v>
      </c>
      <c r="R141" s="372">
        <f t="shared" si="43"/>
        <v>0</v>
      </c>
      <c r="S141" s="372">
        <f t="shared" si="43"/>
        <v>0</v>
      </c>
      <c r="T141" s="372">
        <f t="shared" si="43"/>
        <v>0</v>
      </c>
      <c r="U141" s="372">
        <f t="shared" si="43"/>
        <v>0</v>
      </c>
      <c r="V141" s="372">
        <f t="shared" si="43"/>
        <v>0</v>
      </c>
      <c r="W141" s="372">
        <f t="shared" si="43"/>
        <v>0</v>
      </c>
      <c r="X141" s="372">
        <f t="shared" si="43"/>
        <v>0</v>
      </c>
      <c r="Y141" s="372">
        <f t="shared" si="43"/>
        <v>0</v>
      </c>
      <c r="Z141" s="372">
        <f t="shared" si="43"/>
        <v>0</v>
      </c>
      <c r="AA141" s="372">
        <f t="shared" si="43"/>
        <v>0</v>
      </c>
      <c r="AB141" s="372">
        <f t="shared" si="43"/>
        <v>0</v>
      </c>
      <c r="AC141" s="372">
        <f t="shared" si="43"/>
        <v>0</v>
      </c>
      <c r="AD141" s="372">
        <f t="shared" si="43"/>
        <v>0</v>
      </c>
      <c r="AE141" s="372">
        <f t="shared" si="43"/>
        <v>0</v>
      </c>
      <c r="AF141" s="372">
        <f t="shared" si="43"/>
        <v>0</v>
      </c>
      <c r="AG141" s="372">
        <f t="shared" si="43"/>
        <v>0</v>
      </c>
      <c r="AH141" s="372">
        <f t="shared" si="43"/>
        <v>0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72"/>
      <c r="F142" s="372"/>
      <c r="G142" s="372"/>
      <c r="H142" s="371"/>
      <c r="I142" s="372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72">
        <f t="shared" ref="E143:F146" si="44">F143</f>
        <v>50</v>
      </c>
      <c r="F143" s="372">
        <f t="shared" si="44"/>
        <v>50</v>
      </c>
      <c r="G143" s="372">
        <f t="shared" si="41"/>
        <v>50</v>
      </c>
      <c r="H143" s="373">
        <v>50</v>
      </c>
      <c r="I143" s="372">
        <f t="shared" si="43"/>
        <v>50</v>
      </c>
      <c r="J143" s="372">
        <f t="shared" si="43"/>
        <v>50</v>
      </c>
      <c r="K143" s="372">
        <f t="shared" si="43"/>
        <v>50</v>
      </c>
      <c r="L143" s="372">
        <f t="shared" si="43"/>
        <v>50</v>
      </c>
      <c r="M143" s="372">
        <f t="shared" si="43"/>
        <v>50</v>
      </c>
      <c r="N143" s="372">
        <f t="shared" si="43"/>
        <v>50</v>
      </c>
      <c r="O143" s="372">
        <f t="shared" si="43"/>
        <v>50</v>
      </c>
      <c r="P143" s="372">
        <f t="shared" si="43"/>
        <v>50</v>
      </c>
      <c r="Q143" s="372">
        <f t="shared" si="43"/>
        <v>50</v>
      </c>
      <c r="R143" s="372">
        <f t="shared" si="43"/>
        <v>50</v>
      </c>
      <c r="S143" s="372">
        <f t="shared" si="43"/>
        <v>50</v>
      </c>
      <c r="T143" s="372">
        <f t="shared" si="43"/>
        <v>50</v>
      </c>
      <c r="U143" s="372">
        <f t="shared" si="43"/>
        <v>50</v>
      </c>
      <c r="V143" s="372">
        <f t="shared" si="43"/>
        <v>50</v>
      </c>
      <c r="W143" s="372">
        <f t="shared" si="43"/>
        <v>50</v>
      </c>
      <c r="X143" s="372">
        <f t="shared" si="43"/>
        <v>50</v>
      </c>
      <c r="Y143" s="372">
        <f t="shared" si="43"/>
        <v>50</v>
      </c>
      <c r="Z143" s="372">
        <f t="shared" si="43"/>
        <v>50</v>
      </c>
      <c r="AA143" s="372">
        <f t="shared" si="43"/>
        <v>50</v>
      </c>
      <c r="AB143" s="372">
        <f t="shared" si="43"/>
        <v>50</v>
      </c>
      <c r="AC143" s="372">
        <f t="shared" si="43"/>
        <v>50</v>
      </c>
      <c r="AD143" s="372">
        <f t="shared" si="43"/>
        <v>50</v>
      </c>
      <c r="AE143" s="372">
        <f t="shared" si="43"/>
        <v>50</v>
      </c>
      <c r="AF143" s="372">
        <f t="shared" si="43"/>
        <v>50</v>
      </c>
      <c r="AG143" s="372">
        <f t="shared" si="43"/>
        <v>50</v>
      </c>
      <c r="AH143" s="372">
        <f t="shared" si="43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72">
        <f t="shared" si="44"/>
        <v>35</v>
      </c>
      <c r="F144" s="372">
        <f t="shared" si="44"/>
        <v>35</v>
      </c>
      <c r="G144" s="372">
        <f t="shared" si="41"/>
        <v>35</v>
      </c>
      <c r="H144" s="373">
        <v>35</v>
      </c>
      <c r="I144" s="372">
        <f t="shared" si="43"/>
        <v>35</v>
      </c>
      <c r="J144" s="372">
        <f t="shared" si="43"/>
        <v>35</v>
      </c>
      <c r="K144" s="372">
        <f t="shared" si="43"/>
        <v>35</v>
      </c>
      <c r="L144" s="372">
        <f t="shared" si="43"/>
        <v>35</v>
      </c>
      <c r="M144" s="372">
        <f t="shared" si="43"/>
        <v>35</v>
      </c>
      <c r="N144" s="372">
        <f t="shared" si="43"/>
        <v>35</v>
      </c>
      <c r="O144" s="372">
        <f t="shared" si="43"/>
        <v>35</v>
      </c>
      <c r="P144" s="372">
        <f t="shared" si="43"/>
        <v>35</v>
      </c>
      <c r="Q144" s="372">
        <f t="shared" si="43"/>
        <v>35</v>
      </c>
      <c r="R144" s="372">
        <f t="shared" si="43"/>
        <v>35</v>
      </c>
      <c r="S144" s="372">
        <f t="shared" si="43"/>
        <v>35</v>
      </c>
      <c r="T144" s="372">
        <f t="shared" si="43"/>
        <v>35</v>
      </c>
      <c r="U144" s="372">
        <f t="shared" si="43"/>
        <v>35</v>
      </c>
      <c r="V144" s="372">
        <f t="shared" si="43"/>
        <v>35</v>
      </c>
      <c r="W144" s="372">
        <f t="shared" si="43"/>
        <v>35</v>
      </c>
      <c r="X144" s="372">
        <f t="shared" si="43"/>
        <v>35</v>
      </c>
      <c r="Y144" s="372">
        <f t="shared" si="43"/>
        <v>35</v>
      </c>
      <c r="Z144" s="372">
        <f t="shared" si="43"/>
        <v>35</v>
      </c>
      <c r="AA144" s="372">
        <f t="shared" si="43"/>
        <v>35</v>
      </c>
      <c r="AB144" s="372">
        <f t="shared" si="43"/>
        <v>35</v>
      </c>
      <c r="AC144" s="372">
        <f t="shared" si="43"/>
        <v>35</v>
      </c>
      <c r="AD144" s="372">
        <f t="shared" si="43"/>
        <v>35</v>
      </c>
      <c r="AE144" s="372">
        <f t="shared" si="43"/>
        <v>35</v>
      </c>
      <c r="AF144" s="372">
        <f t="shared" si="43"/>
        <v>35</v>
      </c>
      <c r="AG144" s="372">
        <f t="shared" si="43"/>
        <v>35</v>
      </c>
      <c r="AH144" s="372">
        <f t="shared" si="43"/>
        <v>35</v>
      </c>
      <c r="AJ144" s="253"/>
    </row>
    <row r="145" spans="1:36" s="340" customFormat="1" x14ac:dyDescent="0.2">
      <c r="A145" s="338">
        <v>3</v>
      </c>
      <c r="B145" s="340" t="s">
        <v>562</v>
      </c>
      <c r="C145" s="340" t="s">
        <v>537</v>
      </c>
      <c r="D145" s="351"/>
      <c r="E145" s="372">
        <f t="shared" si="44"/>
        <v>90</v>
      </c>
      <c r="F145" s="372">
        <f t="shared" si="44"/>
        <v>90</v>
      </c>
      <c r="G145" s="372">
        <f t="shared" si="41"/>
        <v>90</v>
      </c>
      <c r="H145" s="373">
        <v>90</v>
      </c>
      <c r="I145" s="372">
        <f t="shared" si="43"/>
        <v>90</v>
      </c>
      <c r="J145" s="372">
        <f t="shared" si="43"/>
        <v>90</v>
      </c>
      <c r="K145" s="372">
        <f t="shared" si="43"/>
        <v>90</v>
      </c>
      <c r="L145" s="372">
        <f t="shared" si="43"/>
        <v>90</v>
      </c>
      <c r="M145" s="372">
        <f t="shared" si="43"/>
        <v>90</v>
      </c>
      <c r="N145" s="372">
        <f t="shared" si="43"/>
        <v>90</v>
      </c>
      <c r="O145" s="372">
        <f t="shared" si="43"/>
        <v>90</v>
      </c>
      <c r="P145" s="372">
        <f t="shared" si="43"/>
        <v>90</v>
      </c>
      <c r="Q145" s="372">
        <f t="shared" si="43"/>
        <v>90</v>
      </c>
      <c r="R145" s="372">
        <f t="shared" si="43"/>
        <v>90</v>
      </c>
      <c r="S145" s="372">
        <f t="shared" si="43"/>
        <v>90</v>
      </c>
      <c r="T145" s="372">
        <f t="shared" si="43"/>
        <v>90</v>
      </c>
      <c r="U145" s="372">
        <f t="shared" si="43"/>
        <v>90</v>
      </c>
      <c r="V145" s="372">
        <f t="shared" si="43"/>
        <v>90</v>
      </c>
      <c r="W145" s="372">
        <f t="shared" si="43"/>
        <v>90</v>
      </c>
      <c r="X145" s="372">
        <f t="shared" si="43"/>
        <v>90</v>
      </c>
      <c r="Y145" s="372">
        <f t="shared" si="43"/>
        <v>90</v>
      </c>
      <c r="Z145" s="372">
        <f t="shared" si="43"/>
        <v>90</v>
      </c>
      <c r="AA145" s="372">
        <f t="shared" si="43"/>
        <v>90</v>
      </c>
      <c r="AB145" s="372">
        <f t="shared" si="43"/>
        <v>90</v>
      </c>
      <c r="AC145" s="372">
        <f t="shared" si="43"/>
        <v>90</v>
      </c>
      <c r="AD145" s="372">
        <f t="shared" si="43"/>
        <v>90</v>
      </c>
      <c r="AE145" s="372">
        <f t="shared" si="43"/>
        <v>90</v>
      </c>
      <c r="AF145" s="372">
        <f t="shared" si="43"/>
        <v>90</v>
      </c>
      <c r="AG145" s="372">
        <f t="shared" si="43"/>
        <v>90</v>
      </c>
      <c r="AH145" s="372">
        <f t="shared" si="43"/>
        <v>90</v>
      </c>
      <c r="AJ145" s="253"/>
    </row>
    <row r="146" spans="1:36" s="340" customFormat="1" x14ac:dyDescent="0.2">
      <c r="A146" s="338">
        <v>4</v>
      </c>
      <c r="B146" s="378" t="s">
        <v>562</v>
      </c>
      <c r="C146" s="378" t="s">
        <v>536</v>
      </c>
      <c r="D146" s="354"/>
      <c r="E146" s="372">
        <f t="shared" si="44"/>
        <v>0</v>
      </c>
      <c r="F146" s="372">
        <f t="shared" si="44"/>
        <v>0</v>
      </c>
      <c r="G146" s="372">
        <f t="shared" si="41"/>
        <v>0</v>
      </c>
      <c r="H146" s="373">
        <v>0</v>
      </c>
      <c r="I146" s="372">
        <f t="shared" si="43"/>
        <v>0</v>
      </c>
      <c r="J146" s="372">
        <f t="shared" si="43"/>
        <v>0</v>
      </c>
      <c r="K146" s="372">
        <f t="shared" si="43"/>
        <v>0</v>
      </c>
      <c r="L146" s="372">
        <f t="shared" si="43"/>
        <v>0</v>
      </c>
      <c r="M146" s="372">
        <f t="shared" si="43"/>
        <v>0</v>
      </c>
      <c r="N146" s="372">
        <f t="shared" si="43"/>
        <v>0</v>
      </c>
      <c r="O146" s="372">
        <f t="shared" si="43"/>
        <v>0</v>
      </c>
      <c r="P146" s="372">
        <f t="shared" si="43"/>
        <v>0</v>
      </c>
      <c r="Q146" s="372">
        <f t="shared" si="43"/>
        <v>0</v>
      </c>
      <c r="R146" s="372">
        <f t="shared" si="43"/>
        <v>0</v>
      </c>
      <c r="S146" s="372">
        <f t="shared" si="43"/>
        <v>0</v>
      </c>
      <c r="T146" s="372">
        <f t="shared" si="43"/>
        <v>0</v>
      </c>
      <c r="U146" s="372">
        <f t="shared" si="43"/>
        <v>0</v>
      </c>
      <c r="V146" s="372">
        <f t="shared" si="43"/>
        <v>0</v>
      </c>
      <c r="W146" s="372">
        <f t="shared" si="43"/>
        <v>0</v>
      </c>
      <c r="X146" s="372">
        <f t="shared" si="43"/>
        <v>0</v>
      </c>
      <c r="Y146" s="372">
        <f t="shared" si="43"/>
        <v>0</v>
      </c>
      <c r="Z146" s="372">
        <f t="shared" si="43"/>
        <v>0</v>
      </c>
      <c r="AA146" s="372">
        <f t="shared" si="43"/>
        <v>0</v>
      </c>
      <c r="AB146" s="372">
        <f t="shared" si="43"/>
        <v>0</v>
      </c>
      <c r="AC146" s="372">
        <f t="shared" si="43"/>
        <v>0</v>
      </c>
      <c r="AD146" s="372">
        <f t="shared" si="43"/>
        <v>0</v>
      </c>
      <c r="AE146" s="372">
        <f t="shared" si="43"/>
        <v>0</v>
      </c>
      <c r="AF146" s="372">
        <f t="shared" si="43"/>
        <v>0</v>
      </c>
      <c r="AG146" s="372">
        <f t="shared" si="43"/>
        <v>0</v>
      </c>
      <c r="AH146" s="372">
        <f t="shared" si="43"/>
        <v>0</v>
      </c>
      <c r="AJ146" s="25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46"/>
  <sheetViews>
    <sheetView zoomScale="80" zoomScaleNormal="80" workbookViewId="0">
      <selection activeCell="B79" sqref="B79:C82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34" width="7.4257812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500</v>
      </c>
    </row>
    <row r="2" spans="1:36" s="256" customFormat="1" x14ac:dyDescent="0.2">
      <c r="A2" s="275" t="s">
        <v>493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4" t="s">
        <v>560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3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E123*$AJ$5</f>
        <v>57</v>
      </c>
      <c r="F5" s="280">
        <f t="shared" ref="F5:AH5" si="1">F123*$AJ$5</f>
        <v>57</v>
      </c>
      <c r="G5" s="280">
        <f t="shared" si="1"/>
        <v>57</v>
      </c>
      <c r="H5" s="280">
        <f t="shared" si="1"/>
        <v>58</v>
      </c>
      <c r="I5" s="280">
        <f t="shared" si="1"/>
        <v>58</v>
      </c>
      <c r="J5" s="280">
        <f t="shared" si="1"/>
        <v>58</v>
      </c>
      <c r="K5" s="280">
        <f t="shared" si="1"/>
        <v>58</v>
      </c>
      <c r="L5" s="280">
        <f t="shared" si="1"/>
        <v>58</v>
      </c>
      <c r="M5" s="280">
        <f t="shared" si="1"/>
        <v>58</v>
      </c>
      <c r="N5" s="280">
        <f t="shared" si="1"/>
        <v>58</v>
      </c>
      <c r="O5" s="280">
        <f t="shared" si="1"/>
        <v>58</v>
      </c>
      <c r="P5" s="280">
        <f t="shared" si="1"/>
        <v>58</v>
      </c>
      <c r="Q5" s="280">
        <f t="shared" si="1"/>
        <v>58</v>
      </c>
      <c r="R5" s="280">
        <f t="shared" si="1"/>
        <v>58</v>
      </c>
      <c r="S5" s="280">
        <f t="shared" si="1"/>
        <v>58</v>
      </c>
      <c r="T5" s="280">
        <f t="shared" si="1"/>
        <v>58</v>
      </c>
      <c r="U5" s="280">
        <f t="shared" si="1"/>
        <v>58</v>
      </c>
      <c r="V5" s="280">
        <f t="shared" si="1"/>
        <v>58</v>
      </c>
      <c r="W5" s="280">
        <f t="shared" si="1"/>
        <v>58</v>
      </c>
      <c r="X5" s="280">
        <f t="shared" si="1"/>
        <v>58</v>
      </c>
      <c r="Y5" s="280">
        <f t="shared" si="1"/>
        <v>58</v>
      </c>
      <c r="Z5" s="280">
        <f t="shared" si="1"/>
        <v>58</v>
      </c>
      <c r="AA5" s="280">
        <f t="shared" si="1"/>
        <v>58</v>
      </c>
      <c r="AB5" s="280">
        <f t="shared" si="1"/>
        <v>58</v>
      </c>
      <c r="AC5" s="280">
        <f t="shared" si="1"/>
        <v>58</v>
      </c>
      <c r="AD5" s="280">
        <f t="shared" si="1"/>
        <v>58</v>
      </c>
      <c r="AE5" s="280">
        <f t="shared" si="1"/>
        <v>58</v>
      </c>
      <c r="AF5" s="280">
        <f t="shared" si="1"/>
        <v>58</v>
      </c>
      <c r="AG5" s="280">
        <f t="shared" si="1"/>
        <v>58</v>
      </c>
      <c r="AH5" s="280">
        <f t="shared" si="1"/>
        <v>58</v>
      </c>
      <c r="AJ5" s="365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E124*$AJ$6</f>
        <v>38</v>
      </c>
      <c r="F6" s="280">
        <f t="shared" ref="F6:AH6" si="2">F124*$AJ$6</f>
        <v>38</v>
      </c>
      <c r="G6" s="280">
        <f t="shared" si="2"/>
        <v>38</v>
      </c>
      <c r="H6" s="280">
        <f t="shared" si="2"/>
        <v>44</v>
      </c>
      <c r="I6" s="280">
        <f t="shared" si="2"/>
        <v>44</v>
      </c>
      <c r="J6" s="280">
        <f t="shared" si="2"/>
        <v>44</v>
      </c>
      <c r="K6" s="280">
        <f t="shared" si="2"/>
        <v>44</v>
      </c>
      <c r="L6" s="280">
        <f t="shared" si="2"/>
        <v>44</v>
      </c>
      <c r="M6" s="280">
        <f t="shared" si="2"/>
        <v>44</v>
      </c>
      <c r="N6" s="280">
        <f t="shared" si="2"/>
        <v>44</v>
      </c>
      <c r="O6" s="280">
        <f t="shared" si="2"/>
        <v>44</v>
      </c>
      <c r="P6" s="280">
        <f t="shared" si="2"/>
        <v>44</v>
      </c>
      <c r="Q6" s="280">
        <f t="shared" si="2"/>
        <v>44</v>
      </c>
      <c r="R6" s="280">
        <f t="shared" si="2"/>
        <v>44</v>
      </c>
      <c r="S6" s="280">
        <f t="shared" si="2"/>
        <v>44</v>
      </c>
      <c r="T6" s="280">
        <f t="shared" si="2"/>
        <v>44</v>
      </c>
      <c r="U6" s="280">
        <f t="shared" si="2"/>
        <v>44</v>
      </c>
      <c r="V6" s="280">
        <f t="shared" si="2"/>
        <v>44</v>
      </c>
      <c r="W6" s="280">
        <f t="shared" si="2"/>
        <v>44</v>
      </c>
      <c r="X6" s="280">
        <f t="shared" si="2"/>
        <v>44</v>
      </c>
      <c r="Y6" s="280">
        <f t="shared" si="2"/>
        <v>44</v>
      </c>
      <c r="Z6" s="280">
        <f t="shared" si="2"/>
        <v>44</v>
      </c>
      <c r="AA6" s="280">
        <f t="shared" si="2"/>
        <v>44</v>
      </c>
      <c r="AB6" s="280">
        <f t="shared" si="2"/>
        <v>44</v>
      </c>
      <c r="AC6" s="280">
        <f t="shared" si="2"/>
        <v>44</v>
      </c>
      <c r="AD6" s="280">
        <f t="shared" si="2"/>
        <v>44</v>
      </c>
      <c r="AE6" s="280">
        <f t="shared" si="2"/>
        <v>44</v>
      </c>
      <c r="AF6" s="280">
        <f t="shared" si="2"/>
        <v>44</v>
      </c>
      <c r="AG6" s="280">
        <f t="shared" si="2"/>
        <v>44</v>
      </c>
      <c r="AH6" s="280">
        <f t="shared" si="2"/>
        <v>44</v>
      </c>
      <c r="AJ6" s="365">
        <v>1</v>
      </c>
    </row>
    <row r="7" spans="1:36" s="252" customFormat="1" x14ac:dyDescent="0.2">
      <c r="A7" s="255">
        <v>3</v>
      </c>
      <c r="B7" s="254" t="s">
        <v>562</v>
      </c>
      <c r="C7" s="254" t="s">
        <v>537</v>
      </c>
      <c r="D7" s="262">
        <v>3.5</v>
      </c>
      <c r="E7" s="280">
        <f>E125*$AJ$7</f>
        <v>95</v>
      </c>
      <c r="F7" s="280">
        <f t="shared" ref="F7:AH7" si="3">F125*$AJ$7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365">
        <v>1</v>
      </c>
    </row>
    <row r="8" spans="1:36" s="252" customFormat="1" x14ac:dyDescent="0.2">
      <c r="A8" s="255" t="s">
        <v>539</v>
      </c>
      <c r="B8" s="269" t="s">
        <v>562</v>
      </c>
      <c r="C8" s="269" t="s">
        <v>536</v>
      </c>
      <c r="D8" s="270">
        <v>3.8</v>
      </c>
      <c r="E8" s="280">
        <f>E126*$AJ$8</f>
        <v>0</v>
      </c>
      <c r="F8" s="280">
        <f t="shared" ref="F8:AH8" si="4">F126*$AJ$8</f>
        <v>0</v>
      </c>
      <c r="G8" s="280">
        <f t="shared" si="4"/>
        <v>0</v>
      </c>
      <c r="H8" s="280">
        <f t="shared" si="4"/>
        <v>85</v>
      </c>
      <c r="I8" s="280">
        <f t="shared" si="4"/>
        <v>85</v>
      </c>
      <c r="J8" s="280">
        <f t="shared" si="4"/>
        <v>85</v>
      </c>
      <c r="K8" s="280">
        <f t="shared" si="4"/>
        <v>85</v>
      </c>
      <c r="L8" s="280">
        <f t="shared" si="4"/>
        <v>85</v>
      </c>
      <c r="M8" s="280">
        <f t="shared" si="4"/>
        <v>85</v>
      </c>
      <c r="N8" s="280">
        <f t="shared" si="4"/>
        <v>85</v>
      </c>
      <c r="O8" s="280">
        <f t="shared" si="4"/>
        <v>85</v>
      </c>
      <c r="P8" s="280">
        <f t="shared" si="4"/>
        <v>85</v>
      </c>
      <c r="Q8" s="280">
        <f t="shared" si="4"/>
        <v>85</v>
      </c>
      <c r="R8" s="280">
        <f t="shared" si="4"/>
        <v>85</v>
      </c>
      <c r="S8" s="280">
        <f t="shared" si="4"/>
        <v>85</v>
      </c>
      <c r="T8" s="280">
        <f t="shared" si="4"/>
        <v>85</v>
      </c>
      <c r="U8" s="280">
        <f t="shared" si="4"/>
        <v>85</v>
      </c>
      <c r="V8" s="280">
        <f t="shared" si="4"/>
        <v>85</v>
      </c>
      <c r="W8" s="280">
        <f t="shared" si="4"/>
        <v>85</v>
      </c>
      <c r="X8" s="280">
        <f t="shared" si="4"/>
        <v>85</v>
      </c>
      <c r="Y8" s="280">
        <f t="shared" si="4"/>
        <v>85</v>
      </c>
      <c r="Z8" s="280">
        <f t="shared" si="4"/>
        <v>85</v>
      </c>
      <c r="AA8" s="280">
        <f t="shared" si="4"/>
        <v>85</v>
      </c>
      <c r="AB8" s="280">
        <f t="shared" si="4"/>
        <v>85</v>
      </c>
      <c r="AC8" s="280">
        <f t="shared" si="4"/>
        <v>85</v>
      </c>
      <c r="AD8" s="280">
        <f t="shared" si="4"/>
        <v>85</v>
      </c>
      <c r="AE8" s="280">
        <f t="shared" si="4"/>
        <v>85</v>
      </c>
      <c r="AF8" s="280">
        <f t="shared" si="4"/>
        <v>85</v>
      </c>
      <c r="AG8" s="280">
        <f t="shared" si="4"/>
        <v>85</v>
      </c>
      <c r="AH8" s="280">
        <f t="shared" si="4"/>
        <v>85</v>
      </c>
      <c r="AJ8" s="365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366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1'!E10/'Rýchlosti 1'!E5,0)</f>
        <v>0</v>
      </c>
      <c r="F10" s="282">
        <f>IFERROR('Intenzity 1'!F10/'Rýchlosti 1'!F5,0)</f>
        <v>0</v>
      </c>
      <c r="G10" s="282">
        <f>IFERROR('Intenzity 1'!G10/'Rýchlosti 1'!G5,0)</f>
        <v>0</v>
      </c>
      <c r="H10" s="282">
        <f>IFERROR('Intenzity 1'!H10/'Rýchlosti 1'!H5,0)</f>
        <v>0</v>
      </c>
      <c r="I10" s="282">
        <f>IFERROR('Intenzity 1'!I10/'Rýchlosti 1'!I5,0)</f>
        <v>0</v>
      </c>
      <c r="J10" s="282">
        <f>IFERROR('Intenzity 1'!J10/'Rýchlosti 1'!J5,0)</f>
        <v>0</v>
      </c>
      <c r="K10" s="282">
        <f>IFERROR('Intenzity 1'!K10/'Rýchlosti 1'!K5,0)</f>
        <v>0</v>
      </c>
      <c r="L10" s="282">
        <f>IFERROR('Intenzity 1'!L10/'Rýchlosti 1'!L5,0)</f>
        <v>0</v>
      </c>
      <c r="M10" s="282">
        <f>IFERROR('Intenzity 1'!M10/'Rýchlosti 1'!M5,0)</f>
        <v>0</v>
      </c>
      <c r="N10" s="282">
        <f>IFERROR('Intenzity 1'!N10/'Rýchlosti 1'!N5,0)</f>
        <v>0</v>
      </c>
      <c r="O10" s="282">
        <f>IFERROR('Intenzity 1'!O10/'Rýchlosti 1'!O5,0)</f>
        <v>0</v>
      </c>
      <c r="P10" s="282">
        <f>IFERROR('Intenzity 1'!P10/'Rýchlosti 1'!P5,0)</f>
        <v>0</v>
      </c>
      <c r="Q10" s="282">
        <f>IFERROR('Intenzity 1'!Q10/'Rýchlosti 1'!Q5,0)</f>
        <v>0</v>
      </c>
      <c r="R10" s="282">
        <f>IFERROR('Intenzity 1'!R10/'Rýchlosti 1'!R5,0)</f>
        <v>0</v>
      </c>
      <c r="S10" s="282">
        <f>IFERROR('Intenzity 1'!S10/'Rýchlosti 1'!S5,0)</f>
        <v>0</v>
      </c>
      <c r="T10" s="282">
        <f>IFERROR('Intenzity 1'!T10/'Rýchlosti 1'!T5,0)</f>
        <v>0</v>
      </c>
      <c r="U10" s="282">
        <f>IFERROR('Intenzity 1'!U10/'Rýchlosti 1'!U5,0)</f>
        <v>0</v>
      </c>
      <c r="V10" s="282">
        <f>IFERROR('Intenzity 1'!V10/'Rýchlosti 1'!V5,0)</f>
        <v>0</v>
      </c>
      <c r="W10" s="282">
        <f>IFERROR('Intenzity 1'!W10/'Rýchlosti 1'!W5,0)</f>
        <v>0</v>
      </c>
      <c r="X10" s="282">
        <f>IFERROR('Intenzity 1'!X10/'Rýchlosti 1'!X5,0)</f>
        <v>0</v>
      </c>
      <c r="Y10" s="282">
        <f>IFERROR('Intenzity 1'!Y10/'Rýchlosti 1'!Y5,0)</f>
        <v>0</v>
      </c>
      <c r="Z10" s="282">
        <f>IFERROR('Intenzity 1'!Z10/'Rýchlosti 1'!Z5,0)</f>
        <v>0</v>
      </c>
      <c r="AA10" s="282">
        <f>IFERROR('Intenzity 1'!AA10/'Rýchlosti 1'!AA5,0)</f>
        <v>0</v>
      </c>
      <c r="AB10" s="282">
        <f>IFERROR('Intenzity 1'!AB10/'Rýchlosti 1'!AB5,0)</f>
        <v>0</v>
      </c>
      <c r="AC10" s="282">
        <f>IFERROR('Intenzity 1'!AC10/'Rýchlosti 1'!AC5,0)</f>
        <v>0</v>
      </c>
      <c r="AD10" s="282">
        <f>IFERROR('Intenzity 1'!AD10/'Rýchlosti 1'!AD5,0)</f>
        <v>0</v>
      </c>
      <c r="AE10" s="282">
        <f>IFERROR('Intenzity 1'!AE10/'Rýchlosti 1'!AE5,0)</f>
        <v>0</v>
      </c>
      <c r="AF10" s="282">
        <f>IFERROR('Intenzity 1'!AF10/'Rýchlosti 1'!AF5,0)</f>
        <v>0</v>
      </c>
      <c r="AG10" s="282">
        <f>IFERROR('Intenzity 1'!AG10/'Rýchlosti 1'!AG5,0)</f>
        <v>0</v>
      </c>
      <c r="AH10" s="282">
        <f>IFERROR('Intenzity 1'!AH10/'Rýchlosti 1'!AH5,0)</f>
        <v>0</v>
      </c>
      <c r="AJ10" s="366"/>
    </row>
    <row r="11" spans="1:36" s="252" customFormat="1" x14ac:dyDescent="0.2">
      <c r="A11" s="255"/>
      <c r="B11" s="254"/>
      <c r="C11" s="254"/>
      <c r="D11" s="262"/>
      <c r="E11" s="282">
        <f>IFERROR('Intenzity 1'!E11/'Rýchlosti 1'!E6,0)</f>
        <v>0</v>
      </c>
      <c r="F11" s="282">
        <f>IFERROR('Intenzity 1'!F11/'Rýchlosti 1'!F6,0)</f>
        <v>0</v>
      </c>
      <c r="G11" s="282">
        <f>IFERROR('Intenzity 1'!G11/'Rýchlosti 1'!G6,0)</f>
        <v>0</v>
      </c>
      <c r="H11" s="282">
        <f>IFERROR('Intenzity 1'!H11/'Rýchlosti 1'!H6,0)</f>
        <v>0</v>
      </c>
      <c r="I11" s="282">
        <f>IFERROR('Intenzity 1'!I11/'Rýchlosti 1'!I6,0)</f>
        <v>0</v>
      </c>
      <c r="J11" s="282">
        <f>IFERROR('Intenzity 1'!J11/'Rýchlosti 1'!J6,0)</f>
        <v>0</v>
      </c>
      <c r="K11" s="282">
        <f>IFERROR('Intenzity 1'!K11/'Rýchlosti 1'!K6,0)</f>
        <v>0</v>
      </c>
      <c r="L11" s="282">
        <f>IFERROR('Intenzity 1'!L11/'Rýchlosti 1'!L6,0)</f>
        <v>0</v>
      </c>
      <c r="M11" s="282">
        <f>IFERROR('Intenzity 1'!M11/'Rýchlosti 1'!M6,0)</f>
        <v>0</v>
      </c>
      <c r="N11" s="282">
        <f>IFERROR('Intenzity 1'!N11/'Rýchlosti 1'!N6,0)</f>
        <v>0</v>
      </c>
      <c r="O11" s="282">
        <f>IFERROR('Intenzity 1'!O11/'Rýchlosti 1'!O6,0)</f>
        <v>0</v>
      </c>
      <c r="P11" s="282">
        <f>IFERROR('Intenzity 1'!P11/'Rýchlosti 1'!P6,0)</f>
        <v>0</v>
      </c>
      <c r="Q11" s="282">
        <f>IFERROR('Intenzity 1'!Q11/'Rýchlosti 1'!Q6,0)</f>
        <v>0</v>
      </c>
      <c r="R11" s="282">
        <f>IFERROR('Intenzity 1'!R11/'Rýchlosti 1'!R6,0)</f>
        <v>0</v>
      </c>
      <c r="S11" s="282">
        <f>IFERROR('Intenzity 1'!S11/'Rýchlosti 1'!S6,0)</f>
        <v>0</v>
      </c>
      <c r="T11" s="282">
        <f>IFERROR('Intenzity 1'!T11/'Rýchlosti 1'!T6,0)</f>
        <v>0</v>
      </c>
      <c r="U11" s="282">
        <f>IFERROR('Intenzity 1'!U11/'Rýchlosti 1'!U6,0)</f>
        <v>0</v>
      </c>
      <c r="V11" s="282">
        <f>IFERROR('Intenzity 1'!V11/'Rýchlosti 1'!V6,0)</f>
        <v>0</v>
      </c>
      <c r="W11" s="282">
        <f>IFERROR('Intenzity 1'!W11/'Rýchlosti 1'!W6,0)</f>
        <v>0</v>
      </c>
      <c r="X11" s="282">
        <f>IFERROR('Intenzity 1'!X11/'Rýchlosti 1'!X6,0)</f>
        <v>0</v>
      </c>
      <c r="Y11" s="282">
        <f>IFERROR('Intenzity 1'!Y11/'Rýchlosti 1'!Y6,0)</f>
        <v>0</v>
      </c>
      <c r="Z11" s="282">
        <f>IFERROR('Intenzity 1'!Z11/'Rýchlosti 1'!Z6,0)</f>
        <v>0</v>
      </c>
      <c r="AA11" s="282">
        <f>IFERROR('Intenzity 1'!AA11/'Rýchlosti 1'!AA6,0)</f>
        <v>0</v>
      </c>
      <c r="AB11" s="282">
        <f>IFERROR('Intenzity 1'!AB11/'Rýchlosti 1'!AB6,0)</f>
        <v>0</v>
      </c>
      <c r="AC11" s="282">
        <f>IFERROR('Intenzity 1'!AC11/'Rýchlosti 1'!AC6,0)</f>
        <v>0</v>
      </c>
      <c r="AD11" s="282">
        <f>IFERROR('Intenzity 1'!AD11/'Rýchlosti 1'!AD6,0)</f>
        <v>0</v>
      </c>
      <c r="AE11" s="282">
        <f>IFERROR('Intenzity 1'!AE11/'Rýchlosti 1'!AE6,0)</f>
        <v>0</v>
      </c>
      <c r="AF11" s="282">
        <f>IFERROR('Intenzity 1'!AF11/'Rýchlosti 1'!AF6,0)</f>
        <v>0</v>
      </c>
      <c r="AG11" s="282">
        <f>IFERROR('Intenzity 1'!AG11/'Rýchlosti 1'!AG6,0)</f>
        <v>0</v>
      </c>
      <c r="AH11" s="282">
        <f>IFERROR('Intenzity 1'!AH11/'Rýchlosti 1'!AH6,0)</f>
        <v>0</v>
      </c>
      <c r="AJ11" s="366"/>
    </row>
    <row r="12" spans="1:36" s="252" customFormat="1" x14ac:dyDescent="0.2">
      <c r="A12" s="255"/>
      <c r="B12" s="254"/>
      <c r="C12" s="254"/>
      <c r="D12" s="262"/>
      <c r="E12" s="282">
        <f>IFERROR('Intenzity 1'!E12/'Rýchlosti 1'!E7,0)</f>
        <v>0</v>
      </c>
      <c r="F12" s="282">
        <f>IFERROR('Intenzity 1'!F12/'Rýchlosti 1'!F7,0)</f>
        <v>0</v>
      </c>
      <c r="G12" s="282">
        <f>IFERROR('Intenzity 1'!G12/'Rýchlosti 1'!G7,0)</f>
        <v>0</v>
      </c>
      <c r="H12" s="282">
        <f>IFERROR('Intenzity 1'!H12/'Rýchlosti 1'!H7,0)</f>
        <v>0</v>
      </c>
      <c r="I12" s="282">
        <f>IFERROR('Intenzity 1'!I12/'Rýchlosti 1'!I7,0)</f>
        <v>0</v>
      </c>
      <c r="J12" s="282">
        <f>IFERROR('Intenzity 1'!J12/'Rýchlosti 1'!J7,0)</f>
        <v>0</v>
      </c>
      <c r="K12" s="282">
        <f>IFERROR('Intenzity 1'!K12/'Rýchlosti 1'!K7,0)</f>
        <v>0</v>
      </c>
      <c r="L12" s="282">
        <f>IFERROR('Intenzity 1'!L12/'Rýchlosti 1'!L7,0)</f>
        <v>0</v>
      </c>
      <c r="M12" s="282">
        <f>IFERROR('Intenzity 1'!M12/'Rýchlosti 1'!M7,0)</f>
        <v>0</v>
      </c>
      <c r="N12" s="282">
        <f>IFERROR('Intenzity 1'!N12/'Rýchlosti 1'!N7,0)</f>
        <v>0</v>
      </c>
      <c r="O12" s="282">
        <f>IFERROR('Intenzity 1'!O12/'Rýchlosti 1'!O7,0)</f>
        <v>0</v>
      </c>
      <c r="P12" s="282">
        <f>IFERROR('Intenzity 1'!P12/'Rýchlosti 1'!P7,0)</f>
        <v>0</v>
      </c>
      <c r="Q12" s="282">
        <f>IFERROR('Intenzity 1'!Q12/'Rýchlosti 1'!Q7,0)</f>
        <v>0</v>
      </c>
      <c r="R12" s="282">
        <f>IFERROR('Intenzity 1'!R12/'Rýchlosti 1'!R7,0)</f>
        <v>0</v>
      </c>
      <c r="S12" s="282">
        <f>IFERROR('Intenzity 1'!S12/'Rýchlosti 1'!S7,0)</f>
        <v>0</v>
      </c>
      <c r="T12" s="282">
        <f>IFERROR('Intenzity 1'!T12/'Rýchlosti 1'!T7,0)</f>
        <v>0</v>
      </c>
      <c r="U12" s="282">
        <f>IFERROR('Intenzity 1'!U12/'Rýchlosti 1'!U7,0)</f>
        <v>0</v>
      </c>
      <c r="V12" s="282">
        <f>IFERROR('Intenzity 1'!V12/'Rýchlosti 1'!V7,0)</f>
        <v>0</v>
      </c>
      <c r="W12" s="282">
        <f>IFERROR('Intenzity 1'!W12/'Rýchlosti 1'!W7,0)</f>
        <v>0</v>
      </c>
      <c r="X12" s="282">
        <f>IFERROR('Intenzity 1'!X12/'Rýchlosti 1'!X7,0)</f>
        <v>0</v>
      </c>
      <c r="Y12" s="282">
        <f>IFERROR('Intenzity 1'!Y12/'Rýchlosti 1'!Y7,0)</f>
        <v>0</v>
      </c>
      <c r="Z12" s="282">
        <f>IFERROR('Intenzity 1'!Z12/'Rýchlosti 1'!Z7,0)</f>
        <v>0</v>
      </c>
      <c r="AA12" s="282">
        <f>IFERROR('Intenzity 1'!AA12/'Rýchlosti 1'!AA7,0)</f>
        <v>0</v>
      </c>
      <c r="AB12" s="282">
        <f>IFERROR('Intenzity 1'!AB12/'Rýchlosti 1'!AB7,0)</f>
        <v>0</v>
      </c>
      <c r="AC12" s="282">
        <f>IFERROR('Intenzity 1'!AC12/'Rýchlosti 1'!AC7,0)</f>
        <v>0</v>
      </c>
      <c r="AD12" s="282">
        <f>IFERROR('Intenzity 1'!AD12/'Rýchlosti 1'!AD7,0)</f>
        <v>0</v>
      </c>
      <c r="AE12" s="282">
        <f>IFERROR('Intenzity 1'!AE12/'Rýchlosti 1'!AE7,0)</f>
        <v>0</v>
      </c>
      <c r="AF12" s="282">
        <f>IFERROR('Intenzity 1'!AF12/'Rýchlosti 1'!AF7,0)</f>
        <v>0</v>
      </c>
      <c r="AG12" s="282">
        <f>IFERROR('Intenzity 1'!AG12/'Rýchlosti 1'!AG7,0)</f>
        <v>0</v>
      </c>
      <c r="AH12" s="282">
        <f>IFERROR('Intenzity 1'!AH12/'Rýchlosti 1'!AH7,0)</f>
        <v>0</v>
      </c>
      <c r="AJ12" s="366"/>
    </row>
    <row r="13" spans="1:36" s="252" customFormat="1" x14ac:dyDescent="0.2">
      <c r="A13" s="255"/>
      <c r="B13" s="254"/>
      <c r="C13" s="254"/>
      <c r="D13" s="262"/>
      <c r="E13" s="282">
        <f>IFERROR('Intenzity 1'!E13/'Rýchlosti 1'!E8,0)</f>
        <v>0</v>
      </c>
      <c r="F13" s="282">
        <f>IFERROR('Intenzity 1'!F13/'Rýchlosti 1'!F8,0)</f>
        <v>0</v>
      </c>
      <c r="G13" s="282">
        <f>IFERROR('Intenzity 1'!G13/'Rýchlosti 1'!G8,0)</f>
        <v>0</v>
      </c>
      <c r="H13" s="282">
        <f>IFERROR('Intenzity 1'!H13/'Rýchlosti 1'!H8,0)</f>
        <v>0</v>
      </c>
      <c r="I13" s="282">
        <f>IFERROR('Intenzity 1'!I13/'Rýchlosti 1'!I8,0)</f>
        <v>0</v>
      </c>
      <c r="J13" s="282">
        <f>IFERROR('Intenzity 1'!J13/'Rýchlosti 1'!J8,0)</f>
        <v>0</v>
      </c>
      <c r="K13" s="282">
        <f>IFERROR('Intenzity 1'!K13/'Rýchlosti 1'!K8,0)</f>
        <v>0</v>
      </c>
      <c r="L13" s="282">
        <f>IFERROR('Intenzity 1'!L13/'Rýchlosti 1'!L8,0)</f>
        <v>0</v>
      </c>
      <c r="M13" s="282">
        <f>IFERROR('Intenzity 1'!M13/'Rýchlosti 1'!M8,0)</f>
        <v>0</v>
      </c>
      <c r="N13" s="282">
        <f>IFERROR('Intenzity 1'!N13/'Rýchlosti 1'!N8,0)</f>
        <v>0</v>
      </c>
      <c r="O13" s="282">
        <f>IFERROR('Intenzity 1'!O13/'Rýchlosti 1'!O8,0)</f>
        <v>0</v>
      </c>
      <c r="P13" s="282">
        <f>IFERROR('Intenzity 1'!P13/'Rýchlosti 1'!P8,0)</f>
        <v>0</v>
      </c>
      <c r="Q13" s="282">
        <f>IFERROR('Intenzity 1'!Q13/'Rýchlosti 1'!Q8,0)</f>
        <v>0</v>
      </c>
      <c r="R13" s="282">
        <f>IFERROR('Intenzity 1'!R13/'Rýchlosti 1'!R8,0)</f>
        <v>0</v>
      </c>
      <c r="S13" s="282">
        <f>IFERROR('Intenzity 1'!S13/'Rýchlosti 1'!S8,0)</f>
        <v>0</v>
      </c>
      <c r="T13" s="282">
        <f>IFERROR('Intenzity 1'!T13/'Rýchlosti 1'!T8,0)</f>
        <v>0</v>
      </c>
      <c r="U13" s="282">
        <f>IFERROR('Intenzity 1'!U13/'Rýchlosti 1'!U8,0)</f>
        <v>0</v>
      </c>
      <c r="V13" s="282">
        <f>IFERROR('Intenzity 1'!V13/'Rýchlosti 1'!V8,0)</f>
        <v>0</v>
      </c>
      <c r="W13" s="282">
        <f>IFERROR('Intenzity 1'!W13/'Rýchlosti 1'!W8,0)</f>
        <v>0</v>
      </c>
      <c r="X13" s="282">
        <f>IFERROR('Intenzity 1'!X13/'Rýchlosti 1'!X8,0)</f>
        <v>0</v>
      </c>
      <c r="Y13" s="282">
        <f>IFERROR('Intenzity 1'!Y13/'Rýchlosti 1'!Y8,0)</f>
        <v>0</v>
      </c>
      <c r="Z13" s="282">
        <f>IFERROR('Intenzity 1'!Z13/'Rýchlosti 1'!Z8,0)</f>
        <v>0</v>
      </c>
      <c r="AA13" s="282">
        <f>IFERROR('Intenzity 1'!AA13/'Rýchlosti 1'!AA8,0)</f>
        <v>0</v>
      </c>
      <c r="AB13" s="282">
        <f>IFERROR('Intenzity 1'!AB13/'Rýchlosti 1'!AB8,0)</f>
        <v>0</v>
      </c>
      <c r="AC13" s="282">
        <f>IFERROR('Intenzity 1'!AC13/'Rýchlosti 1'!AC8,0)</f>
        <v>0</v>
      </c>
      <c r="AD13" s="282">
        <f>IFERROR('Intenzity 1'!AD13/'Rýchlosti 1'!AD8,0)</f>
        <v>0</v>
      </c>
      <c r="AE13" s="282">
        <f>IFERROR('Intenzity 1'!AE13/'Rýchlosti 1'!AE8,0)</f>
        <v>0</v>
      </c>
      <c r="AF13" s="282">
        <f>IFERROR('Intenzity 1'!AF13/'Rýchlosti 1'!AF8,0)</f>
        <v>0</v>
      </c>
      <c r="AG13" s="282">
        <f>IFERROR('Intenzity 1'!AG13/'Rýchlosti 1'!AG8,0)</f>
        <v>0</v>
      </c>
      <c r="AH13" s="282">
        <f>IFERROR('Intenzity 1'!AH13/'Rýchlosti 1'!AH8,0)</f>
        <v>0</v>
      </c>
      <c r="AJ13" s="366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366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0</v>
      </c>
      <c r="F15" s="282">
        <f t="shared" si="5"/>
        <v>0</v>
      </c>
      <c r="G15" s="282">
        <f t="shared" si="5"/>
        <v>0</v>
      </c>
      <c r="H15" s="282">
        <f t="shared" si="5"/>
        <v>0</v>
      </c>
      <c r="I15" s="282">
        <f t="shared" si="5"/>
        <v>0</v>
      </c>
      <c r="J15" s="282">
        <f t="shared" si="5"/>
        <v>0</v>
      </c>
      <c r="K15" s="282">
        <f t="shared" si="5"/>
        <v>0</v>
      </c>
      <c r="L15" s="282">
        <f t="shared" si="5"/>
        <v>0</v>
      </c>
      <c r="M15" s="282">
        <f t="shared" si="5"/>
        <v>0</v>
      </c>
      <c r="N15" s="282">
        <f t="shared" si="5"/>
        <v>0</v>
      </c>
      <c r="O15" s="282">
        <f t="shared" si="5"/>
        <v>0</v>
      </c>
      <c r="P15" s="282">
        <f t="shared" si="5"/>
        <v>0</v>
      </c>
      <c r="Q15" s="282">
        <f t="shared" si="5"/>
        <v>0</v>
      </c>
      <c r="R15" s="282">
        <f t="shared" si="5"/>
        <v>0</v>
      </c>
      <c r="S15" s="282">
        <f t="shared" si="5"/>
        <v>0</v>
      </c>
      <c r="T15" s="282">
        <f t="shared" si="5"/>
        <v>0</v>
      </c>
      <c r="U15" s="282">
        <f t="shared" si="5"/>
        <v>0</v>
      </c>
      <c r="V15" s="282">
        <f t="shared" si="5"/>
        <v>0</v>
      </c>
      <c r="W15" s="282">
        <f t="shared" si="5"/>
        <v>0</v>
      </c>
      <c r="X15" s="282">
        <f t="shared" si="5"/>
        <v>0</v>
      </c>
      <c r="Y15" s="282">
        <f t="shared" si="5"/>
        <v>0</v>
      </c>
      <c r="Z15" s="282">
        <f t="shared" si="5"/>
        <v>0</v>
      </c>
      <c r="AA15" s="282">
        <f t="shared" si="5"/>
        <v>0</v>
      </c>
      <c r="AB15" s="282">
        <f t="shared" si="5"/>
        <v>0</v>
      </c>
      <c r="AC15" s="282">
        <f t="shared" si="5"/>
        <v>0</v>
      </c>
      <c r="AD15" s="282">
        <f t="shared" si="5"/>
        <v>0</v>
      </c>
      <c r="AE15" s="282">
        <f t="shared" si="5"/>
        <v>0</v>
      </c>
      <c r="AF15" s="282">
        <f t="shared" si="5"/>
        <v>0</v>
      </c>
      <c r="AG15" s="282">
        <f t="shared" si="5"/>
        <v>0</v>
      </c>
      <c r="AH15" s="282">
        <f t="shared" si="5"/>
        <v>0</v>
      </c>
      <c r="AJ15" s="366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366"/>
    </row>
    <row r="17" spans="1:36" s="252" customFormat="1" x14ac:dyDescent="0.2">
      <c r="A17" s="255"/>
      <c r="B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366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6.1199999999999977E-2</v>
      </c>
      <c r="I18" s="313">
        <f>IFERROR(HLOOKUP(I5,Parametre!$C$113:$DS$119,2,FALSE),0)</f>
        <v>6.1199999999999977E-2</v>
      </c>
      <c r="J18" s="313">
        <f>IFERROR(HLOOKUP(J5,Parametre!$C$113:$DS$119,2,FALSE),0)</f>
        <v>6.1199999999999977E-2</v>
      </c>
      <c r="K18" s="313">
        <f>IFERROR(HLOOKUP(K5,Parametre!$C$113:$DS$119,2,FALSE),0)</f>
        <v>6.1199999999999977E-2</v>
      </c>
      <c r="L18" s="313">
        <f>IFERROR(HLOOKUP(L5,Parametre!$C$113:$DS$119,2,FALSE),0)</f>
        <v>6.1199999999999977E-2</v>
      </c>
      <c r="M18" s="313">
        <f>IFERROR(HLOOKUP(M5,Parametre!$C$113:$DS$119,2,FALSE),0)</f>
        <v>6.1199999999999977E-2</v>
      </c>
      <c r="N18" s="313">
        <f>IFERROR(HLOOKUP(N5,Parametre!$C$113:$DS$119,2,FALSE),0)</f>
        <v>6.1199999999999977E-2</v>
      </c>
      <c r="O18" s="313">
        <f>IFERROR(HLOOKUP(O5,Parametre!$C$113:$DS$119,2,FALSE),0)</f>
        <v>6.1199999999999977E-2</v>
      </c>
      <c r="P18" s="313">
        <f>IFERROR(HLOOKUP(P5,Parametre!$C$113:$DS$119,2,FALSE),0)</f>
        <v>6.1199999999999977E-2</v>
      </c>
      <c r="Q18" s="313">
        <f>IFERROR(HLOOKUP(Q5,Parametre!$C$113:$DS$119,2,FALSE),0)</f>
        <v>6.1199999999999977E-2</v>
      </c>
      <c r="R18" s="313">
        <f>IFERROR(HLOOKUP(R5,Parametre!$C$113:$DS$119,2,FALSE),0)</f>
        <v>6.1199999999999977E-2</v>
      </c>
      <c r="S18" s="313">
        <f>IFERROR(HLOOKUP(S5,Parametre!$C$113:$DS$119,2,FALSE),0)</f>
        <v>6.1199999999999977E-2</v>
      </c>
      <c r="T18" s="313">
        <f>IFERROR(HLOOKUP(T5,Parametre!$C$113:$DS$119,2,FALSE),0)</f>
        <v>6.1199999999999977E-2</v>
      </c>
      <c r="U18" s="313">
        <f>IFERROR(HLOOKUP(U5,Parametre!$C$113:$DS$119,2,FALSE),0)</f>
        <v>6.1199999999999977E-2</v>
      </c>
      <c r="V18" s="313">
        <f>IFERROR(HLOOKUP(V5,Parametre!$C$113:$DS$119,2,FALSE),0)</f>
        <v>6.1199999999999977E-2</v>
      </c>
      <c r="W18" s="313">
        <f>IFERROR(HLOOKUP(W5,Parametre!$C$113:$DS$119,2,FALSE),0)</f>
        <v>6.1199999999999977E-2</v>
      </c>
      <c r="X18" s="313">
        <f>IFERROR(HLOOKUP(X5,Parametre!$C$113:$DS$119,2,FALSE),0)</f>
        <v>6.1199999999999977E-2</v>
      </c>
      <c r="Y18" s="313">
        <f>IFERROR(HLOOKUP(Y5,Parametre!$C$113:$DS$119,2,FALSE),0)</f>
        <v>6.1199999999999977E-2</v>
      </c>
      <c r="Z18" s="313">
        <f>IFERROR(HLOOKUP(Z5,Parametre!$C$113:$DS$119,2,FALSE),0)</f>
        <v>6.1199999999999977E-2</v>
      </c>
      <c r="AA18" s="313">
        <f>IFERROR(HLOOKUP(AA5,Parametre!$C$113:$DS$119,2,FALSE),0)</f>
        <v>6.1199999999999977E-2</v>
      </c>
      <c r="AB18" s="313">
        <f>IFERROR(HLOOKUP(AB5,Parametre!$C$113:$DS$119,2,FALSE),0)</f>
        <v>6.1199999999999977E-2</v>
      </c>
      <c r="AC18" s="313">
        <f>IFERROR(HLOOKUP(AC5,Parametre!$C$113:$DS$119,2,FALSE),0)</f>
        <v>6.1199999999999977E-2</v>
      </c>
      <c r="AD18" s="313">
        <f>IFERROR(HLOOKUP(AD5,Parametre!$C$113:$DS$119,2,FALSE),0)</f>
        <v>6.1199999999999977E-2</v>
      </c>
      <c r="AE18" s="313">
        <f>IFERROR(HLOOKUP(AE5,Parametre!$C$113:$DS$119,2,FALSE),0)</f>
        <v>6.1199999999999977E-2</v>
      </c>
      <c r="AF18" s="313">
        <f>IFERROR(HLOOKUP(AF5,Parametre!$C$113:$DS$119,2,FALSE),0)</f>
        <v>6.1199999999999977E-2</v>
      </c>
      <c r="AG18" s="313">
        <f>IFERROR(HLOOKUP(AG5,Parametre!$C$113:$DS$119,2,FALSE),0)</f>
        <v>6.1199999999999977E-2</v>
      </c>
      <c r="AH18" s="313">
        <f>IFERROR(HLOOKUP(AH5,Parametre!$C$113:$DS$119,2,FALSE),0)</f>
        <v>6.1199999999999977E-2</v>
      </c>
      <c r="AJ18" s="366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7.1400000000000005E-2</v>
      </c>
      <c r="I19" s="313">
        <f>IFERROR(HLOOKUP(I6,Parametre!$C$113:$DS$119,2,FALSE),0)</f>
        <v>7.1400000000000005E-2</v>
      </c>
      <c r="J19" s="313">
        <f>IFERROR(HLOOKUP(J6,Parametre!$C$113:$DS$119,2,FALSE),0)</f>
        <v>7.1400000000000005E-2</v>
      </c>
      <c r="K19" s="313">
        <f>IFERROR(HLOOKUP(K6,Parametre!$C$113:$DS$119,2,FALSE),0)</f>
        <v>7.1400000000000005E-2</v>
      </c>
      <c r="L19" s="313">
        <f>IFERROR(HLOOKUP(L6,Parametre!$C$113:$DS$119,2,FALSE),0)</f>
        <v>7.1400000000000005E-2</v>
      </c>
      <c r="M19" s="313">
        <f>IFERROR(HLOOKUP(M6,Parametre!$C$113:$DS$119,2,FALSE),0)</f>
        <v>7.1400000000000005E-2</v>
      </c>
      <c r="N19" s="313">
        <f>IFERROR(HLOOKUP(N6,Parametre!$C$113:$DS$119,2,FALSE),0)</f>
        <v>7.1400000000000005E-2</v>
      </c>
      <c r="O19" s="313">
        <f>IFERROR(HLOOKUP(O6,Parametre!$C$113:$DS$119,2,FALSE),0)</f>
        <v>7.1400000000000005E-2</v>
      </c>
      <c r="P19" s="313">
        <f>IFERROR(HLOOKUP(P6,Parametre!$C$113:$DS$119,2,FALSE),0)</f>
        <v>7.1400000000000005E-2</v>
      </c>
      <c r="Q19" s="313">
        <f>IFERROR(HLOOKUP(Q6,Parametre!$C$113:$DS$119,2,FALSE),0)</f>
        <v>7.1400000000000005E-2</v>
      </c>
      <c r="R19" s="313">
        <f>IFERROR(HLOOKUP(R6,Parametre!$C$113:$DS$119,2,FALSE),0)</f>
        <v>7.1400000000000005E-2</v>
      </c>
      <c r="S19" s="313">
        <f>IFERROR(HLOOKUP(S6,Parametre!$C$113:$DS$119,2,FALSE),0)</f>
        <v>7.1400000000000005E-2</v>
      </c>
      <c r="T19" s="313">
        <f>IFERROR(HLOOKUP(T6,Parametre!$C$113:$DS$119,2,FALSE),0)</f>
        <v>7.1400000000000005E-2</v>
      </c>
      <c r="U19" s="313">
        <f>IFERROR(HLOOKUP(U6,Parametre!$C$113:$DS$119,2,FALSE),0)</f>
        <v>7.1400000000000005E-2</v>
      </c>
      <c r="V19" s="313">
        <f>IFERROR(HLOOKUP(V6,Parametre!$C$113:$DS$119,2,FALSE),0)</f>
        <v>7.1400000000000005E-2</v>
      </c>
      <c r="W19" s="313">
        <f>IFERROR(HLOOKUP(W6,Parametre!$C$113:$DS$119,2,FALSE),0)</f>
        <v>7.1400000000000005E-2</v>
      </c>
      <c r="X19" s="313">
        <f>IFERROR(HLOOKUP(X6,Parametre!$C$113:$DS$119,2,FALSE),0)</f>
        <v>7.1400000000000005E-2</v>
      </c>
      <c r="Y19" s="313">
        <f>IFERROR(HLOOKUP(Y6,Parametre!$C$113:$DS$119,2,FALSE),0)</f>
        <v>7.1400000000000005E-2</v>
      </c>
      <c r="Z19" s="313">
        <f>IFERROR(HLOOKUP(Z6,Parametre!$C$113:$DS$119,2,FALSE),0)</f>
        <v>7.1400000000000005E-2</v>
      </c>
      <c r="AA19" s="313">
        <f>IFERROR(HLOOKUP(AA6,Parametre!$C$113:$DS$119,2,FALSE),0)</f>
        <v>7.1400000000000005E-2</v>
      </c>
      <c r="AB19" s="313">
        <f>IFERROR(HLOOKUP(AB6,Parametre!$C$113:$DS$119,2,FALSE),0)</f>
        <v>7.1400000000000005E-2</v>
      </c>
      <c r="AC19" s="313">
        <f>IFERROR(HLOOKUP(AC6,Parametre!$C$113:$DS$119,2,FALSE),0)</f>
        <v>7.1400000000000005E-2</v>
      </c>
      <c r="AD19" s="313">
        <f>IFERROR(HLOOKUP(AD6,Parametre!$C$113:$DS$119,2,FALSE),0)</f>
        <v>7.1400000000000005E-2</v>
      </c>
      <c r="AE19" s="313">
        <f>IFERROR(HLOOKUP(AE6,Parametre!$C$113:$DS$119,2,FALSE),0)</f>
        <v>7.1400000000000005E-2</v>
      </c>
      <c r="AF19" s="313">
        <f>IFERROR(HLOOKUP(AF6,Parametre!$C$113:$DS$119,2,FALSE),0)</f>
        <v>7.1400000000000005E-2</v>
      </c>
      <c r="AG19" s="313">
        <f>IFERROR(HLOOKUP(AG6,Parametre!$C$113:$DS$119,2,FALSE),0)</f>
        <v>7.1400000000000005E-2</v>
      </c>
      <c r="AH19" s="313">
        <f>IFERROR(HLOOKUP(AH6,Parametre!$C$113:$DS$119,2,FALSE),0)</f>
        <v>7.1400000000000005E-2</v>
      </c>
      <c r="AJ19" s="367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365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6.0999999999999985E-2</v>
      </c>
      <c r="I21" s="313">
        <f>IFERROR(HLOOKUP(I8,Parametre!$C$113:$DS$119,2,FALSE),0)</f>
        <v>6.0999999999999985E-2</v>
      </c>
      <c r="J21" s="313">
        <f>IFERROR(HLOOKUP(J8,Parametre!$C$113:$DS$119,2,FALSE),0)</f>
        <v>6.0999999999999985E-2</v>
      </c>
      <c r="K21" s="313">
        <f>IFERROR(HLOOKUP(K8,Parametre!$C$113:$DS$119,2,FALSE),0)</f>
        <v>6.0999999999999985E-2</v>
      </c>
      <c r="L21" s="313">
        <f>IFERROR(HLOOKUP(L8,Parametre!$C$113:$DS$119,2,FALSE),0)</f>
        <v>6.0999999999999985E-2</v>
      </c>
      <c r="M21" s="313">
        <f>IFERROR(HLOOKUP(M8,Parametre!$C$113:$DS$119,2,FALSE),0)</f>
        <v>6.0999999999999985E-2</v>
      </c>
      <c r="N21" s="313">
        <f>IFERROR(HLOOKUP(N8,Parametre!$C$113:$DS$119,2,FALSE),0)</f>
        <v>6.0999999999999985E-2</v>
      </c>
      <c r="O21" s="313">
        <f>IFERROR(HLOOKUP(O8,Parametre!$C$113:$DS$119,2,FALSE),0)</f>
        <v>6.0999999999999985E-2</v>
      </c>
      <c r="P21" s="313">
        <f>IFERROR(HLOOKUP(P8,Parametre!$C$113:$DS$119,2,FALSE),0)</f>
        <v>6.0999999999999985E-2</v>
      </c>
      <c r="Q21" s="313">
        <f>IFERROR(HLOOKUP(Q8,Parametre!$C$113:$DS$119,2,FALSE),0)</f>
        <v>6.0999999999999985E-2</v>
      </c>
      <c r="R21" s="313">
        <f>IFERROR(HLOOKUP(R8,Parametre!$C$113:$DS$119,2,FALSE),0)</f>
        <v>6.0999999999999985E-2</v>
      </c>
      <c r="S21" s="313">
        <f>IFERROR(HLOOKUP(S8,Parametre!$C$113:$DS$119,2,FALSE),0)</f>
        <v>6.0999999999999985E-2</v>
      </c>
      <c r="T21" s="313">
        <f>IFERROR(HLOOKUP(T8,Parametre!$C$113:$DS$119,2,FALSE),0)</f>
        <v>6.0999999999999985E-2</v>
      </c>
      <c r="U21" s="313">
        <f>IFERROR(HLOOKUP(U8,Parametre!$C$113:$DS$119,2,FALSE),0)</f>
        <v>6.0999999999999985E-2</v>
      </c>
      <c r="V21" s="313">
        <f>IFERROR(HLOOKUP(V8,Parametre!$C$113:$DS$119,2,FALSE),0)</f>
        <v>6.0999999999999985E-2</v>
      </c>
      <c r="W21" s="313">
        <f>IFERROR(HLOOKUP(W8,Parametre!$C$113:$DS$119,2,FALSE),0)</f>
        <v>6.0999999999999985E-2</v>
      </c>
      <c r="X21" s="313">
        <f>IFERROR(HLOOKUP(X8,Parametre!$C$113:$DS$119,2,FALSE),0)</f>
        <v>6.0999999999999985E-2</v>
      </c>
      <c r="Y21" s="313">
        <f>IFERROR(HLOOKUP(Y8,Parametre!$C$113:$DS$119,2,FALSE),0)</f>
        <v>6.0999999999999985E-2</v>
      </c>
      <c r="Z21" s="313">
        <f>IFERROR(HLOOKUP(Z8,Parametre!$C$113:$DS$119,2,FALSE),0)</f>
        <v>6.0999999999999985E-2</v>
      </c>
      <c r="AA21" s="313">
        <f>IFERROR(HLOOKUP(AA8,Parametre!$C$113:$DS$119,2,FALSE),0)</f>
        <v>6.0999999999999985E-2</v>
      </c>
      <c r="AB21" s="313">
        <f>IFERROR(HLOOKUP(AB8,Parametre!$C$113:$DS$119,2,FALSE),0)</f>
        <v>6.0999999999999985E-2</v>
      </c>
      <c r="AC21" s="313">
        <f>IFERROR(HLOOKUP(AC8,Parametre!$C$113:$DS$119,2,FALSE),0)</f>
        <v>6.0999999999999985E-2</v>
      </c>
      <c r="AD21" s="313">
        <f>IFERROR(HLOOKUP(AD8,Parametre!$C$113:$DS$119,2,FALSE),0)</f>
        <v>6.0999999999999985E-2</v>
      </c>
      <c r="AE21" s="313">
        <f>IFERROR(HLOOKUP(AE8,Parametre!$C$113:$DS$119,2,FALSE),0)</f>
        <v>6.0999999999999985E-2</v>
      </c>
      <c r="AF21" s="313">
        <f>IFERROR(HLOOKUP(AF8,Parametre!$C$113:$DS$119,2,FALSE),0)</f>
        <v>6.0999999999999985E-2</v>
      </c>
      <c r="AG21" s="313">
        <f>IFERROR(HLOOKUP(AG8,Parametre!$C$113:$DS$119,2,FALSE),0)</f>
        <v>6.0999999999999985E-2</v>
      </c>
      <c r="AH21" s="313">
        <f>IFERROR(HLOOKUP(AH8,Parametre!$C$113:$DS$119,2,FALSE),0)</f>
        <v>6.0999999999999985E-2</v>
      </c>
      <c r="AJ21" s="363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365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5.1199999999999982E-2</v>
      </c>
      <c r="I23" s="313">
        <f>IFERROR(HLOOKUP(I5,Parametre!$C$113:$DS$119,3,FALSE),0)</f>
        <v>5.1199999999999982E-2</v>
      </c>
      <c r="J23" s="313">
        <f>IFERROR(HLOOKUP(J5,Parametre!$C$113:$DS$119,3,FALSE),0)</f>
        <v>5.1199999999999982E-2</v>
      </c>
      <c r="K23" s="313">
        <f>IFERROR(HLOOKUP(K5,Parametre!$C$113:$DS$119,3,FALSE),0)</f>
        <v>5.1199999999999982E-2</v>
      </c>
      <c r="L23" s="313">
        <f>IFERROR(HLOOKUP(L5,Parametre!$C$113:$DS$119,3,FALSE),0)</f>
        <v>5.1199999999999982E-2</v>
      </c>
      <c r="M23" s="313">
        <f>IFERROR(HLOOKUP(M5,Parametre!$C$113:$DS$119,3,FALSE),0)</f>
        <v>5.1199999999999982E-2</v>
      </c>
      <c r="N23" s="313">
        <f>IFERROR(HLOOKUP(N5,Parametre!$C$113:$DS$119,3,FALSE),0)</f>
        <v>5.1199999999999982E-2</v>
      </c>
      <c r="O23" s="313">
        <f>IFERROR(HLOOKUP(O5,Parametre!$C$113:$DS$119,3,FALSE),0)</f>
        <v>5.1199999999999982E-2</v>
      </c>
      <c r="P23" s="313">
        <f>IFERROR(HLOOKUP(P5,Parametre!$C$113:$DS$119,3,FALSE),0)</f>
        <v>5.1199999999999982E-2</v>
      </c>
      <c r="Q23" s="313">
        <f>IFERROR(HLOOKUP(Q5,Parametre!$C$113:$DS$119,3,FALSE),0)</f>
        <v>5.1199999999999982E-2</v>
      </c>
      <c r="R23" s="313">
        <f>IFERROR(HLOOKUP(R5,Parametre!$C$113:$DS$119,3,FALSE),0)</f>
        <v>5.1199999999999982E-2</v>
      </c>
      <c r="S23" s="313">
        <f>IFERROR(HLOOKUP(S5,Parametre!$C$113:$DS$119,3,FALSE),0)</f>
        <v>5.1199999999999982E-2</v>
      </c>
      <c r="T23" s="313">
        <f>IFERROR(HLOOKUP(T5,Parametre!$C$113:$DS$119,3,FALSE),0)</f>
        <v>5.1199999999999982E-2</v>
      </c>
      <c r="U23" s="313">
        <f>IFERROR(HLOOKUP(U5,Parametre!$C$113:$DS$119,3,FALSE),0)</f>
        <v>5.1199999999999982E-2</v>
      </c>
      <c r="V23" s="313">
        <f>IFERROR(HLOOKUP(V5,Parametre!$C$113:$DS$119,3,FALSE),0)</f>
        <v>5.1199999999999982E-2</v>
      </c>
      <c r="W23" s="313">
        <f>IFERROR(HLOOKUP(W5,Parametre!$C$113:$DS$119,3,FALSE),0)</f>
        <v>5.1199999999999982E-2</v>
      </c>
      <c r="X23" s="313">
        <f>IFERROR(HLOOKUP(X5,Parametre!$C$113:$DS$119,3,FALSE),0)</f>
        <v>5.1199999999999982E-2</v>
      </c>
      <c r="Y23" s="313">
        <f>IFERROR(HLOOKUP(Y5,Parametre!$C$113:$DS$119,3,FALSE),0)</f>
        <v>5.1199999999999982E-2</v>
      </c>
      <c r="Z23" s="313">
        <f>IFERROR(HLOOKUP(Z5,Parametre!$C$113:$DS$119,3,FALSE),0)</f>
        <v>5.1199999999999982E-2</v>
      </c>
      <c r="AA23" s="313">
        <f>IFERROR(HLOOKUP(AA5,Parametre!$C$113:$DS$119,3,FALSE),0)</f>
        <v>5.1199999999999982E-2</v>
      </c>
      <c r="AB23" s="313">
        <f>IFERROR(HLOOKUP(AB5,Parametre!$C$113:$DS$119,3,FALSE),0)</f>
        <v>5.1199999999999982E-2</v>
      </c>
      <c r="AC23" s="313">
        <f>IFERROR(HLOOKUP(AC5,Parametre!$C$113:$DS$119,3,FALSE),0)</f>
        <v>5.1199999999999982E-2</v>
      </c>
      <c r="AD23" s="313">
        <f>IFERROR(HLOOKUP(AD5,Parametre!$C$113:$DS$119,3,FALSE),0)</f>
        <v>5.1199999999999982E-2</v>
      </c>
      <c r="AE23" s="313">
        <f>IFERROR(HLOOKUP(AE5,Parametre!$C$113:$DS$119,3,FALSE),0)</f>
        <v>5.1199999999999982E-2</v>
      </c>
      <c r="AF23" s="313">
        <f>IFERROR(HLOOKUP(AF5,Parametre!$C$113:$DS$119,3,FALSE),0)</f>
        <v>5.1199999999999982E-2</v>
      </c>
      <c r="AG23" s="313">
        <f>IFERROR(HLOOKUP(AG5,Parametre!$C$113:$DS$119,3,FALSE),0)</f>
        <v>5.1199999999999982E-2</v>
      </c>
      <c r="AH23" s="313">
        <f>IFERROR(HLOOKUP(AH5,Parametre!$C$113:$DS$119,3,FALSE),0)</f>
        <v>5.1199999999999982E-2</v>
      </c>
      <c r="AJ23" s="365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6.140000000000001E-2</v>
      </c>
      <c r="I24" s="313">
        <f>IFERROR(HLOOKUP(I6,Parametre!$C$113:$DS$119,3,FALSE),0)</f>
        <v>6.140000000000001E-2</v>
      </c>
      <c r="J24" s="313">
        <f>IFERROR(HLOOKUP(J6,Parametre!$C$113:$DS$119,3,FALSE),0)</f>
        <v>6.140000000000001E-2</v>
      </c>
      <c r="K24" s="313">
        <f>IFERROR(HLOOKUP(K6,Parametre!$C$113:$DS$119,3,FALSE),0)</f>
        <v>6.140000000000001E-2</v>
      </c>
      <c r="L24" s="313">
        <f>IFERROR(HLOOKUP(L6,Parametre!$C$113:$DS$119,3,FALSE),0)</f>
        <v>6.140000000000001E-2</v>
      </c>
      <c r="M24" s="313">
        <f>IFERROR(HLOOKUP(M6,Parametre!$C$113:$DS$119,3,FALSE),0)</f>
        <v>6.140000000000001E-2</v>
      </c>
      <c r="N24" s="313">
        <f>IFERROR(HLOOKUP(N6,Parametre!$C$113:$DS$119,3,FALSE),0)</f>
        <v>6.140000000000001E-2</v>
      </c>
      <c r="O24" s="313">
        <f>IFERROR(HLOOKUP(O6,Parametre!$C$113:$DS$119,3,FALSE),0)</f>
        <v>6.140000000000001E-2</v>
      </c>
      <c r="P24" s="313">
        <f>IFERROR(HLOOKUP(P6,Parametre!$C$113:$DS$119,3,FALSE),0)</f>
        <v>6.140000000000001E-2</v>
      </c>
      <c r="Q24" s="313">
        <f>IFERROR(HLOOKUP(Q6,Parametre!$C$113:$DS$119,3,FALSE),0)</f>
        <v>6.140000000000001E-2</v>
      </c>
      <c r="R24" s="313">
        <f>IFERROR(HLOOKUP(R6,Parametre!$C$113:$DS$119,3,FALSE),0)</f>
        <v>6.140000000000001E-2</v>
      </c>
      <c r="S24" s="313">
        <f>IFERROR(HLOOKUP(S6,Parametre!$C$113:$DS$119,3,FALSE),0)</f>
        <v>6.140000000000001E-2</v>
      </c>
      <c r="T24" s="313">
        <f>IFERROR(HLOOKUP(T6,Parametre!$C$113:$DS$119,3,FALSE),0)</f>
        <v>6.140000000000001E-2</v>
      </c>
      <c r="U24" s="313">
        <f>IFERROR(HLOOKUP(U6,Parametre!$C$113:$DS$119,3,FALSE),0)</f>
        <v>6.140000000000001E-2</v>
      </c>
      <c r="V24" s="313">
        <f>IFERROR(HLOOKUP(V6,Parametre!$C$113:$DS$119,3,FALSE),0)</f>
        <v>6.140000000000001E-2</v>
      </c>
      <c r="W24" s="313">
        <f>IFERROR(HLOOKUP(W6,Parametre!$C$113:$DS$119,3,FALSE),0)</f>
        <v>6.140000000000001E-2</v>
      </c>
      <c r="X24" s="313">
        <f>IFERROR(HLOOKUP(X6,Parametre!$C$113:$DS$119,3,FALSE),0)</f>
        <v>6.140000000000001E-2</v>
      </c>
      <c r="Y24" s="313">
        <f>IFERROR(HLOOKUP(Y6,Parametre!$C$113:$DS$119,3,FALSE),0)</f>
        <v>6.140000000000001E-2</v>
      </c>
      <c r="Z24" s="313">
        <f>IFERROR(HLOOKUP(Z6,Parametre!$C$113:$DS$119,3,FALSE),0)</f>
        <v>6.140000000000001E-2</v>
      </c>
      <c r="AA24" s="313">
        <f>IFERROR(HLOOKUP(AA6,Parametre!$C$113:$DS$119,3,FALSE),0)</f>
        <v>6.140000000000001E-2</v>
      </c>
      <c r="AB24" s="313">
        <f>IFERROR(HLOOKUP(AB6,Parametre!$C$113:$DS$119,3,FALSE),0)</f>
        <v>6.140000000000001E-2</v>
      </c>
      <c r="AC24" s="313">
        <f>IFERROR(HLOOKUP(AC6,Parametre!$C$113:$DS$119,3,FALSE),0)</f>
        <v>6.140000000000001E-2</v>
      </c>
      <c r="AD24" s="313">
        <f>IFERROR(HLOOKUP(AD6,Parametre!$C$113:$DS$119,3,FALSE),0)</f>
        <v>6.140000000000001E-2</v>
      </c>
      <c r="AE24" s="313">
        <f>IFERROR(HLOOKUP(AE6,Parametre!$C$113:$DS$119,3,FALSE),0)</f>
        <v>6.140000000000001E-2</v>
      </c>
      <c r="AF24" s="313">
        <f>IFERROR(HLOOKUP(AF6,Parametre!$C$113:$DS$119,3,FALSE),0)</f>
        <v>6.140000000000001E-2</v>
      </c>
      <c r="AG24" s="313">
        <f>IFERROR(HLOOKUP(AG6,Parametre!$C$113:$DS$119,3,FALSE),0)</f>
        <v>6.140000000000001E-2</v>
      </c>
      <c r="AH24" s="313">
        <f>IFERROR(HLOOKUP(AH6,Parametre!$C$113:$DS$119,3,FALSE),0)</f>
        <v>6.140000000000001E-2</v>
      </c>
      <c r="AJ24" s="365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365"/>
    </row>
    <row r="26" spans="1:36" s="252" customFormat="1" x14ac:dyDescent="0.2">
      <c r="A26" s="268"/>
      <c r="B26" s="269"/>
      <c r="C26" s="269"/>
      <c r="D26" s="321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5.099999999999999E-2</v>
      </c>
      <c r="I26" s="313">
        <f>IFERROR(HLOOKUP(I8,Parametre!$C$113:$DS$119,3,FALSE),0)</f>
        <v>5.099999999999999E-2</v>
      </c>
      <c r="J26" s="313">
        <f>IFERROR(HLOOKUP(J8,Parametre!$C$113:$DS$119,3,FALSE),0)</f>
        <v>5.099999999999999E-2</v>
      </c>
      <c r="K26" s="313">
        <f>IFERROR(HLOOKUP(K8,Parametre!$C$113:$DS$119,3,FALSE),0)</f>
        <v>5.099999999999999E-2</v>
      </c>
      <c r="L26" s="313">
        <f>IFERROR(HLOOKUP(L8,Parametre!$C$113:$DS$119,3,FALSE),0)</f>
        <v>5.099999999999999E-2</v>
      </c>
      <c r="M26" s="313">
        <f>IFERROR(HLOOKUP(M8,Parametre!$C$113:$DS$119,3,FALSE),0)</f>
        <v>5.099999999999999E-2</v>
      </c>
      <c r="N26" s="313">
        <f>IFERROR(HLOOKUP(N8,Parametre!$C$113:$DS$119,3,FALSE),0)</f>
        <v>5.099999999999999E-2</v>
      </c>
      <c r="O26" s="313">
        <f>IFERROR(HLOOKUP(O8,Parametre!$C$113:$DS$119,3,FALSE),0)</f>
        <v>5.099999999999999E-2</v>
      </c>
      <c r="P26" s="313">
        <f>IFERROR(HLOOKUP(P8,Parametre!$C$113:$DS$119,3,FALSE),0)</f>
        <v>5.099999999999999E-2</v>
      </c>
      <c r="Q26" s="313">
        <f>IFERROR(HLOOKUP(Q8,Parametre!$C$113:$DS$119,3,FALSE),0)</f>
        <v>5.099999999999999E-2</v>
      </c>
      <c r="R26" s="313">
        <f>IFERROR(HLOOKUP(R8,Parametre!$C$113:$DS$119,3,FALSE),0)</f>
        <v>5.099999999999999E-2</v>
      </c>
      <c r="S26" s="313">
        <f>IFERROR(HLOOKUP(S8,Parametre!$C$113:$DS$119,3,FALSE),0)</f>
        <v>5.099999999999999E-2</v>
      </c>
      <c r="T26" s="313">
        <f>IFERROR(HLOOKUP(T8,Parametre!$C$113:$DS$119,3,FALSE),0)</f>
        <v>5.099999999999999E-2</v>
      </c>
      <c r="U26" s="313">
        <f>IFERROR(HLOOKUP(U8,Parametre!$C$113:$DS$119,3,FALSE),0)</f>
        <v>5.099999999999999E-2</v>
      </c>
      <c r="V26" s="313">
        <f>IFERROR(HLOOKUP(V8,Parametre!$C$113:$DS$119,3,FALSE),0)</f>
        <v>5.099999999999999E-2</v>
      </c>
      <c r="W26" s="313">
        <f>IFERROR(HLOOKUP(W8,Parametre!$C$113:$DS$119,3,FALSE),0)</f>
        <v>5.099999999999999E-2</v>
      </c>
      <c r="X26" s="313">
        <f>IFERROR(HLOOKUP(X8,Parametre!$C$113:$DS$119,3,FALSE),0)</f>
        <v>5.099999999999999E-2</v>
      </c>
      <c r="Y26" s="313">
        <f>IFERROR(HLOOKUP(Y8,Parametre!$C$113:$DS$119,3,FALSE),0)</f>
        <v>5.099999999999999E-2</v>
      </c>
      <c r="Z26" s="313">
        <f>IFERROR(HLOOKUP(Z8,Parametre!$C$113:$DS$119,3,FALSE),0)</f>
        <v>5.099999999999999E-2</v>
      </c>
      <c r="AA26" s="313">
        <f>IFERROR(HLOOKUP(AA8,Parametre!$C$113:$DS$119,3,FALSE),0)</f>
        <v>5.099999999999999E-2</v>
      </c>
      <c r="AB26" s="313">
        <f>IFERROR(HLOOKUP(AB8,Parametre!$C$113:$DS$119,3,FALSE),0)</f>
        <v>5.099999999999999E-2</v>
      </c>
      <c r="AC26" s="313">
        <f>IFERROR(HLOOKUP(AC8,Parametre!$C$113:$DS$119,3,FALSE),0)</f>
        <v>5.099999999999999E-2</v>
      </c>
      <c r="AD26" s="313">
        <f>IFERROR(HLOOKUP(AD8,Parametre!$C$113:$DS$119,3,FALSE),0)</f>
        <v>5.099999999999999E-2</v>
      </c>
      <c r="AE26" s="313">
        <f>IFERROR(HLOOKUP(AE8,Parametre!$C$113:$DS$119,3,FALSE),0)</f>
        <v>5.099999999999999E-2</v>
      </c>
      <c r="AF26" s="313">
        <f>IFERROR(HLOOKUP(AF8,Parametre!$C$113:$DS$119,3,FALSE),0)</f>
        <v>5.099999999999999E-2</v>
      </c>
      <c r="AG26" s="313">
        <f>IFERROR(HLOOKUP(AG8,Parametre!$C$113:$DS$119,3,FALSE),0)</f>
        <v>5.099999999999999E-2</v>
      </c>
      <c r="AH26" s="313">
        <f>IFERROR(HLOOKUP(AH8,Parametre!$C$113:$DS$119,3,FALSE),0)</f>
        <v>5.099999999999999E-2</v>
      </c>
      <c r="AJ26" s="366"/>
    </row>
    <row r="27" spans="1:36" x14ac:dyDescent="0.2">
      <c r="A27" s="268"/>
      <c r="B27" s="269"/>
      <c r="C27" s="269"/>
      <c r="D27" s="321"/>
      <c r="E27" s="281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J27" s="366"/>
    </row>
    <row r="28" spans="1:36" x14ac:dyDescent="0.2">
      <c r="AJ28" s="366"/>
    </row>
    <row r="29" spans="1:36" x14ac:dyDescent="0.2">
      <c r="AJ29" s="366"/>
    </row>
    <row r="30" spans="1:36" s="256" customFormat="1" x14ac:dyDescent="0.2">
      <c r="A30" s="275" t="s">
        <v>493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366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366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366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E128*$AJ$33</f>
        <v>57</v>
      </c>
      <c r="F33" s="280">
        <f t="shared" ref="F33:AH33" si="8">F128*$AJ$33</f>
        <v>57</v>
      </c>
      <c r="G33" s="280">
        <f t="shared" si="8"/>
        <v>57</v>
      </c>
      <c r="H33" s="280">
        <f t="shared" si="8"/>
        <v>58</v>
      </c>
      <c r="I33" s="280">
        <f t="shared" si="8"/>
        <v>58</v>
      </c>
      <c r="J33" s="280">
        <f t="shared" si="8"/>
        <v>58</v>
      </c>
      <c r="K33" s="280">
        <f t="shared" si="8"/>
        <v>58</v>
      </c>
      <c r="L33" s="280">
        <f t="shared" si="8"/>
        <v>58</v>
      </c>
      <c r="M33" s="280">
        <f t="shared" si="8"/>
        <v>58</v>
      </c>
      <c r="N33" s="280">
        <f t="shared" si="8"/>
        <v>58</v>
      </c>
      <c r="O33" s="280">
        <f t="shared" si="8"/>
        <v>58</v>
      </c>
      <c r="P33" s="280">
        <f t="shared" si="8"/>
        <v>58</v>
      </c>
      <c r="Q33" s="280">
        <f t="shared" si="8"/>
        <v>58</v>
      </c>
      <c r="R33" s="280">
        <f t="shared" si="8"/>
        <v>58</v>
      </c>
      <c r="S33" s="280">
        <f t="shared" si="8"/>
        <v>58</v>
      </c>
      <c r="T33" s="280">
        <f t="shared" si="8"/>
        <v>58</v>
      </c>
      <c r="U33" s="280">
        <f t="shared" si="8"/>
        <v>58</v>
      </c>
      <c r="V33" s="280">
        <f t="shared" si="8"/>
        <v>58</v>
      </c>
      <c r="W33" s="280">
        <f t="shared" si="8"/>
        <v>58</v>
      </c>
      <c r="X33" s="280">
        <f t="shared" si="8"/>
        <v>58</v>
      </c>
      <c r="Y33" s="280">
        <f t="shared" si="8"/>
        <v>58</v>
      </c>
      <c r="Z33" s="280">
        <f t="shared" si="8"/>
        <v>58</v>
      </c>
      <c r="AA33" s="280">
        <f t="shared" si="8"/>
        <v>58</v>
      </c>
      <c r="AB33" s="280">
        <f t="shared" si="8"/>
        <v>58</v>
      </c>
      <c r="AC33" s="280">
        <f t="shared" si="8"/>
        <v>58</v>
      </c>
      <c r="AD33" s="280">
        <f t="shared" si="8"/>
        <v>58</v>
      </c>
      <c r="AE33" s="280">
        <f t="shared" si="8"/>
        <v>58</v>
      </c>
      <c r="AF33" s="280">
        <f t="shared" si="8"/>
        <v>58</v>
      </c>
      <c r="AG33" s="280">
        <f t="shared" si="8"/>
        <v>58</v>
      </c>
      <c r="AH33" s="280">
        <f t="shared" si="8"/>
        <v>58</v>
      </c>
      <c r="AJ33" s="366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E129*$AJ$34</f>
        <v>38</v>
      </c>
      <c r="F34" s="280">
        <f t="shared" ref="F34:AH34" si="9">F129*$AJ$34</f>
        <v>38</v>
      </c>
      <c r="G34" s="280">
        <f t="shared" si="9"/>
        <v>38</v>
      </c>
      <c r="H34" s="280">
        <f t="shared" si="9"/>
        <v>44</v>
      </c>
      <c r="I34" s="280">
        <f t="shared" si="9"/>
        <v>44</v>
      </c>
      <c r="J34" s="280">
        <f t="shared" si="9"/>
        <v>44</v>
      </c>
      <c r="K34" s="280">
        <f t="shared" si="9"/>
        <v>44</v>
      </c>
      <c r="L34" s="280">
        <f t="shared" si="9"/>
        <v>44</v>
      </c>
      <c r="M34" s="280">
        <f t="shared" si="9"/>
        <v>44</v>
      </c>
      <c r="N34" s="280">
        <f t="shared" si="9"/>
        <v>44</v>
      </c>
      <c r="O34" s="280">
        <f t="shared" si="9"/>
        <v>44</v>
      </c>
      <c r="P34" s="280">
        <f t="shared" si="9"/>
        <v>44</v>
      </c>
      <c r="Q34" s="280">
        <f t="shared" si="9"/>
        <v>44</v>
      </c>
      <c r="R34" s="280">
        <f t="shared" si="9"/>
        <v>44</v>
      </c>
      <c r="S34" s="280">
        <f t="shared" si="9"/>
        <v>44</v>
      </c>
      <c r="T34" s="280">
        <f t="shared" si="9"/>
        <v>44</v>
      </c>
      <c r="U34" s="280">
        <f t="shared" si="9"/>
        <v>44</v>
      </c>
      <c r="V34" s="280">
        <f t="shared" si="9"/>
        <v>44</v>
      </c>
      <c r="W34" s="280">
        <f t="shared" si="9"/>
        <v>44</v>
      </c>
      <c r="X34" s="280">
        <f t="shared" si="9"/>
        <v>44</v>
      </c>
      <c r="Y34" s="280">
        <f t="shared" si="9"/>
        <v>44</v>
      </c>
      <c r="Z34" s="280">
        <f t="shared" si="9"/>
        <v>44</v>
      </c>
      <c r="AA34" s="280">
        <f t="shared" si="9"/>
        <v>44</v>
      </c>
      <c r="AB34" s="280">
        <f t="shared" si="9"/>
        <v>44</v>
      </c>
      <c r="AC34" s="280">
        <f t="shared" si="9"/>
        <v>44</v>
      </c>
      <c r="AD34" s="280">
        <f t="shared" si="9"/>
        <v>44</v>
      </c>
      <c r="AE34" s="280">
        <f t="shared" si="9"/>
        <v>44</v>
      </c>
      <c r="AF34" s="280">
        <f t="shared" si="9"/>
        <v>44</v>
      </c>
      <c r="AG34" s="280">
        <f t="shared" si="9"/>
        <v>44</v>
      </c>
      <c r="AH34" s="280">
        <f t="shared" si="9"/>
        <v>44</v>
      </c>
      <c r="AJ34" s="366">
        <v>1</v>
      </c>
    </row>
    <row r="35" spans="1:36" s="252" customFormat="1" x14ac:dyDescent="0.2">
      <c r="A35" s="255">
        <v>3</v>
      </c>
      <c r="B35" s="254" t="s">
        <v>562</v>
      </c>
      <c r="C35" s="254" t="s">
        <v>537</v>
      </c>
      <c r="D35" s="262">
        <v>3.5</v>
      </c>
      <c r="E35" s="280">
        <f>E130*$AJ$35</f>
        <v>95</v>
      </c>
      <c r="F35" s="280">
        <f t="shared" ref="F35:AH35" si="10">F130*$AJ$35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366">
        <v>1</v>
      </c>
    </row>
    <row r="36" spans="1:36" s="252" customFormat="1" x14ac:dyDescent="0.2">
      <c r="A36" s="255" t="s">
        <v>539</v>
      </c>
      <c r="B36" s="269" t="s">
        <v>562</v>
      </c>
      <c r="C36" s="269" t="s">
        <v>536</v>
      </c>
      <c r="D36" s="270">
        <v>3.8</v>
      </c>
      <c r="E36" s="280">
        <f>E131*$AJ$36</f>
        <v>0</v>
      </c>
      <c r="F36" s="280">
        <f t="shared" ref="F36:AH36" si="11">F131*$AJ$36</f>
        <v>0</v>
      </c>
      <c r="G36" s="280">
        <f t="shared" si="11"/>
        <v>0</v>
      </c>
      <c r="H36" s="280">
        <f t="shared" si="11"/>
        <v>85</v>
      </c>
      <c r="I36" s="280">
        <f t="shared" si="11"/>
        <v>85</v>
      </c>
      <c r="J36" s="280">
        <f t="shared" si="11"/>
        <v>85</v>
      </c>
      <c r="K36" s="280">
        <f t="shared" si="11"/>
        <v>85</v>
      </c>
      <c r="L36" s="280">
        <f t="shared" si="11"/>
        <v>85</v>
      </c>
      <c r="M36" s="280">
        <f t="shared" si="11"/>
        <v>85</v>
      </c>
      <c r="N36" s="280">
        <f t="shared" si="11"/>
        <v>85</v>
      </c>
      <c r="O36" s="280">
        <f t="shared" si="11"/>
        <v>85</v>
      </c>
      <c r="P36" s="280">
        <f t="shared" si="11"/>
        <v>85</v>
      </c>
      <c r="Q36" s="280">
        <f t="shared" si="11"/>
        <v>85</v>
      </c>
      <c r="R36" s="280">
        <f t="shared" si="11"/>
        <v>85</v>
      </c>
      <c r="S36" s="280">
        <f t="shared" si="11"/>
        <v>85</v>
      </c>
      <c r="T36" s="280">
        <f t="shared" si="11"/>
        <v>85</v>
      </c>
      <c r="U36" s="280">
        <f t="shared" si="11"/>
        <v>85</v>
      </c>
      <c r="V36" s="280">
        <f t="shared" si="11"/>
        <v>85</v>
      </c>
      <c r="W36" s="280">
        <f t="shared" si="11"/>
        <v>85</v>
      </c>
      <c r="X36" s="280">
        <f t="shared" si="11"/>
        <v>85</v>
      </c>
      <c r="Y36" s="280">
        <f t="shared" si="11"/>
        <v>85</v>
      </c>
      <c r="Z36" s="280">
        <f t="shared" si="11"/>
        <v>85</v>
      </c>
      <c r="AA36" s="280">
        <f t="shared" si="11"/>
        <v>85</v>
      </c>
      <c r="AB36" s="280">
        <f t="shared" si="11"/>
        <v>85</v>
      </c>
      <c r="AC36" s="280">
        <f t="shared" si="11"/>
        <v>85</v>
      </c>
      <c r="AD36" s="280">
        <f t="shared" si="11"/>
        <v>85</v>
      </c>
      <c r="AE36" s="280">
        <f t="shared" si="11"/>
        <v>85</v>
      </c>
      <c r="AF36" s="280">
        <f t="shared" si="11"/>
        <v>85</v>
      </c>
      <c r="AG36" s="280">
        <f t="shared" si="11"/>
        <v>85</v>
      </c>
      <c r="AH36" s="280">
        <f t="shared" si="11"/>
        <v>85</v>
      </c>
      <c r="AJ36" s="367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365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1'!E27/'Rýchlosti 1'!E33,0)</f>
        <v>0</v>
      </c>
      <c r="F38" s="282">
        <f>IFERROR('Intenzity 1'!F27/'Rýchlosti 1'!F33,0)</f>
        <v>0</v>
      </c>
      <c r="G38" s="282">
        <f>IFERROR('Intenzity 1'!G27/'Rýchlosti 1'!G33,0)</f>
        <v>0</v>
      </c>
      <c r="H38" s="282">
        <f>IFERROR('Intenzity 1'!H27/'Rýchlosti 1'!H33,0)</f>
        <v>0</v>
      </c>
      <c r="I38" s="282">
        <f>IFERROR('Intenzity 1'!I27/'Rýchlosti 1'!I33,0)</f>
        <v>0</v>
      </c>
      <c r="J38" s="282">
        <f>IFERROR('Intenzity 1'!J27/'Rýchlosti 1'!J33,0)</f>
        <v>0</v>
      </c>
      <c r="K38" s="282">
        <f>IFERROR('Intenzity 1'!K27/'Rýchlosti 1'!K33,0)</f>
        <v>0</v>
      </c>
      <c r="L38" s="282">
        <f>IFERROR('Intenzity 1'!L27/'Rýchlosti 1'!L33,0)</f>
        <v>0</v>
      </c>
      <c r="M38" s="282">
        <f>IFERROR('Intenzity 1'!M27/'Rýchlosti 1'!M33,0)</f>
        <v>0</v>
      </c>
      <c r="N38" s="282">
        <f>IFERROR('Intenzity 1'!N27/'Rýchlosti 1'!N33,0)</f>
        <v>0</v>
      </c>
      <c r="O38" s="282">
        <f>IFERROR('Intenzity 1'!O27/'Rýchlosti 1'!O33,0)</f>
        <v>0</v>
      </c>
      <c r="P38" s="282">
        <f>IFERROR('Intenzity 1'!P27/'Rýchlosti 1'!P33,0)</f>
        <v>0</v>
      </c>
      <c r="Q38" s="282">
        <f>IFERROR('Intenzity 1'!Q27/'Rýchlosti 1'!Q33,0)</f>
        <v>0</v>
      </c>
      <c r="R38" s="282">
        <f>IFERROR('Intenzity 1'!R27/'Rýchlosti 1'!R33,0)</f>
        <v>0</v>
      </c>
      <c r="S38" s="282">
        <f>IFERROR('Intenzity 1'!S27/'Rýchlosti 1'!S33,0)</f>
        <v>0</v>
      </c>
      <c r="T38" s="282">
        <f>IFERROR('Intenzity 1'!T27/'Rýchlosti 1'!T33,0)</f>
        <v>0</v>
      </c>
      <c r="U38" s="282">
        <f>IFERROR('Intenzity 1'!U27/'Rýchlosti 1'!U33,0)</f>
        <v>0</v>
      </c>
      <c r="V38" s="282">
        <f>IFERROR('Intenzity 1'!V27/'Rýchlosti 1'!V33,0)</f>
        <v>0</v>
      </c>
      <c r="W38" s="282">
        <f>IFERROR('Intenzity 1'!W27/'Rýchlosti 1'!W33,0)</f>
        <v>0</v>
      </c>
      <c r="X38" s="282">
        <f>IFERROR('Intenzity 1'!X27/'Rýchlosti 1'!X33,0)</f>
        <v>0</v>
      </c>
      <c r="Y38" s="282">
        <f>IFERROR('Intenzity 1'!Y27/'Rýchlosti 1'!Y33,0)</f>
        <v>0</v>
      </c>
      <c r="Z38" s="282">
        <f>IFERROR('Intenzity 1'!Z27/'Rýchlosti 1'!Z33,0)</f>
        <v>0</v>
      </c>
      <c r="AA38" s="282">
        <f>IFERROR('Intenzity 1'!AA27/'Rýchlosti 1'!AA33,0)</f>
        <v>0</v>
      </c>
      <c r="AB38" s="282">
        <f>IFERROR('Intenzity 1'!AB27/'Rýchlosti 1'!AB33,0)</f>
        <v>0</v>
      </c>
      <c r="AC38" s="282">
        <f>IFERROR('Intenzity 1'!AC27/'Rýchlosti 1'!AC33,0)</f>
        <v>0</v>
      </c>
      <c r="AD38" s="282">
        <f>IFERROR('Intenzity 1'!AD27/'Rýchlosti 1'!AD33,0)</f>
        <v>0</v>
      </c>
      <c r="AE38" s="282">
        <f>IFERROR('Intenzity 1'!AE27/'Rýchlosti 1'!AE33,0)</f>
        <v>0</v>
      </c>
      <c r="AF38" s="282">
        <f>IFERROR('Intenzity 1'!AF27/'Rýchlosti 1'!AF33,0)</f>
        <v>0</v>
      </c>
      <c r="AG38" s="282">
        <f>IFERROR('Intenzity 1'!AG27/'Rýchlosti 1'!AG33,0)</f>
        <v>0</v>
      </c>
      <c r="AH38" s="282">
        <f>IFERROR('Intenzity 1'!AH27/'Rýchlosti 1'!AH33,0)</f>
        <v>0</v>
      </c>
      <c r="AJ38" s="365"/>
    </row>
    <row r="39" spans="1:36" s="252" customFormat="1" x14ac:dyDescent="0.2">
      <c r="A39" s="255"/>
      <c r="B39" s="254"/>
      <c r="C39" s="254"/>
      <c r="D39" s="262"/>
      <c r="E39" s="282">
        <f>IFERROR('Intenzity 1'!E28/'Rýchlosti 1'!E34,0)</f>
        <v>0</v>
      </c>
      <c r="F39" s="282">
        <f>IFERROR('Intenzity 1'!F28/'Rýchlosti 1'!F34,0)</f>
        <v>0</v>
      </c>
      <c r="G39" s="282">
        <f>IFERROR('Intenzity 1'!G28/'Rýchlosti 1'!G34,0)</f>
        <v>0</v>
      </c>
      <c r="H39" s="282">
        <f>IFERROR('Intenzity 1'!H28/'Rýchlosti 1'!H34,0)</f>
        <v>0</v>
      </c>
      <c r="I39" s="282">
        <f>IFERROR('Intenzity 1'!I28/'Rýchlosti 1'!I34,0)</f>
        <v>0</v>
      </c>
      <c r="J39" s="282">
        <f>IFERROR('Intenzity 1'!J28/'Rýchlosti 1'!J34,0)</f>
        <v>0</v>
      </c>
      <c r="K39" s="282">
        <f>IFERROR('Intenzity 1'!K28/'Rýchlosti 1'!K34,0)</f>
        <v>0</v>
      </c>
      <c r="L39" s="282">
        <f>IFERROR('Intenzity 1'!L28/'Rýchlosti 1'!L34,0)</f>
        <v>0</v>
      </c>
      <c r="M39" s="282">
        <f>IFERROR('Intenzity 1'!M28/'Rýchlosti 1'!M34,0)</f>
        <v>0</v>
      </c>
      <c r="N39" s="282">
        <f>IFERROR('Intenzity 1'!N28/'Rýchlosti 1'!N34,0)</f>
        <v>0</v>
      </c>
      <c r="O39" s="282">
        <f>IFERROR('Intenzity 1'!O28/'Rýchlosti 1'!O34,0)</f>
        <v>0</v>
      </c>
      <c r="P39" s="282">
        <f>IFERROR('Intenzity 1'!P28/'Rýchlosti 1'!P34,0)</f>
        <v>0</v>
      </c>
      <c r="Q39" s="282">
        <f>IFERROR('Intenzity 1'!Q28/'Rýchlosti 1'!Q34,0)</f>
        <v>0</v>
      </c>
      <c r="R39" s="282">
        <f>IFERROR('Intenzity 1'!R28/'Rýchlosti 1'!R34,0)</f>
        <v>0</v>
      </c>
      <c r="S39" s="282">
        <f>IFERROR('Intenzity 1'!S28/'Rýchlosti 1'!S34,0)</f>
        <v>0</v>
      </c>
      <c r="T39" s="282">
        <f>IFERROR('Intenzity 1'!T28/'Rýchlosti 1'!T34,0)</f>
        <v>0</v>
      </c>
      <c r="U39" s="282">
        <f>IFERROR('Intenzity 1'!U28/'Rýchlosti 1'!U34,0)</f>
        <v>0</v>
      </c>
      <c r="V39" s="282">
        <f>IFERROR('Intenzity 1'!V28/'Rýchlosti 1'!V34,0)</f>
        <v>0</v>
      </c>
      <c r="W39" s="282">
        <f>IFERROR('Intenzity 1'!W28/'Rýchlosti 1'!W34,0)</f>
        <v>0</v>
      </c>
      <c r="X39" s="282">
        <f>IFERROR('Intenzity 1'!X28/'Rýchlosti 1'!X34,0)</f>
        <v>0</v>
      </c>
      <c r="Y39" s="282">
        <f>IFERROR('Intenzity 1'!Y28/'Rýchlosti 1'!Y34,0)</f>
        <v>0</v>
      </c>
      <c r="Z39" s="282">
        <f>IFERROR('Intenzity 1'!Z28/'Rýchlosti 1'!Z34,0)</f>
        <v>0</v>
      </c>
      <c r="AA39" s="282">
        <f>IFERROR('Intenzity 1'!AA28/'Rýchlosti 1'!AA34,0)</f>
        <v>0</v>
      </c>
      <c r="AB39" s="282">
        <f>IFERROR('Intenzity 1'!AB28/'Rýchlosti 1'!AB34,0)</f>
        <v>0</v>
      </c>
      <c r="AC39" s="282">
        <f>IFERROR('Intenzity 1'!AC28/'Rýchlosti 1'!AC34,0)</f>
        <v>0</v>
      </c>
      <c r="AD39" s="282">
        <f>IFERROR('Intenzity 1'!AD28/'Rýchlosti 1'!AD34,0)</f>
        <v>0</v>
      </c>
      <c r="AE39" s="282">
        <f>IFERROR('Intenzity 1'!AE28/'Rýchlosti 1'!AE34,0)</f>
        <v>0</v>
      </c>
      <c r="AF39" s="282">
        <f>IFERROR('Intenzity 1'!AF28/'Rýchlosti 1'!AF34,0)</f>
        <v>0</v>
      </c>
      <c r="AG39" s="282">
        <f>IFERROR('Intenzity 1'!AG28/'Rýchlosti 1'!AG34,0)</f>
        <v>0</v>
      </c>
      <c r="AH39" s="282">
        <f>IFERROR('Intenzity 1'!AH28/'Rýchlosti 1'!AH34,0)</f>
        <v>0</v>
      </c>
      <c r="AJ39" s="365"/>
    </row>
    <row r="40" spans="1:36" s="252" customFormat="1" x14ac:dyDescent="0.2">
      <c r="A40" s="255"/>
      <c r="B40" s="254"/>
      <c r="C40" s="254"/>
      <c r="D40" s="262"/>
      <c r="E40" s="282">
        <f>IFERROR('Intenzity 1'!E29/'Rýchlosti 1'!E35,0)</f>
        <v>0</v>
      </c>
      <c r="F40" s="282">
        <f>IFERROR('Intenzity 1'!F29/'Rýchlosti 1'!F35,0)</f>
        <v>0</v>
      </c>
      <c r="G40" s="282">
        <f>IFERROR('Intenzity 1'!G29/'Rýchlosti 1'!G35,0)</f>
        <v>0</v>
      </c>
      <c r="H40" s="282">
        <f>IFERROR('Intenzity 1'!H29/'Rýchlosti 1'!H35,0)</f>
        <v>0</v>
      </c>
      <c r="I40" s="282">
        <f>IFERROR('Intenzity 1'!I29/'Rýchlosti 1'!I35,0)</f>
        <v>0</v>
      </c>
      <c r="J40" s="282">
        <f>IFERROR('Intenzity 1'!J29/'Rýchlosti 1'!J35,0)</f>
        <v>0</v>
      </c>
      <c r="K40" s="282">
        <f>IFERROR('Intenzity 1'!K29/'Rýchlosti 1'!K35,0)</f>
        <v>0</v>
      </c>
      <c r="L40" s="282">
        <f>IFERROR('Intenzity 1'!L29/'Rýchlosti 1'!L35,0)</f>
        <v>0</v>
      </c>
      <c r="M40" s="282">
        <f>IFERROR('Intenzity 1'!M29/'Rýchlosti 1'!M35,0)</f>
        <v>0</v>
      </c>
      <c r="N40" s="282">
        <f>IFERROR('Intenzity 1'!N29/'Rýchlosti 1'!N35,0)</f>
        <v>0</v>
      </c>
      <c r="O40" s="282">
        <f>IFERROR('Intenzity 1'!O29/'Rýchlosti 1'!O35,0)</f>
        <v>0</v>
      </c>
      <c r="P40" s="282">
        <f>IFERROR('Intenzity 1'!P29/'Rýchlosti 1'!P35,0)</f>
        <v>0</v>
      </c>
      <c r="Q40" s="282">
        <f>IFERROR('Intenzity 1'!Q29/'Rýchlosti 1'!Q35,0)</f>
        <v>0</v>
      </c>
      <c r="R40" s="282">
        <f>IFERROR('Intenzity 1'!R29/'Rýchlosti 1'!R35,0)</f>
        <v>0</v>
      </c>
      <c r="S40" s="282">
        <f>IFERROR('Intenzity 1'!S29/'Rýchlosti 1'!S35,0)</f>
        <v>0</v>
      </c>
      <c r="T40" s="282">
        <f>IFERROR('Intenzity 1'!T29/'Rýchlosti 1'!T35,0)</f>
        <v>0</v>
      </c>
      <c r="U40" s="282">
        <f>IFERROR('Intenzity 1'!U29/'Rýchlosti 1'!U35,0)</f>
        <v>0</v>
      </c>
      <c r="V40" s="282">
        <f>IFERROR('Intenzity 1'!V29/'Rýchlosti 1'!V35,0)</f>
        <v>0</v>
      </c>
      <c r="W40" s="282">
        <f>IFERROR('Intenzity 1'!W29/'Rýchlosti 1'!W35,0)</f>
        <v>0</v>
      </c>
      <c r="X40" s="282">
        <f>IFERROR('Intenzity 1'!X29/'Rýchlosti 1'!X35,0)</f>
        <v>0</v>
      </c>
      <c r="Y40" s="282">
        <f>IFERROR('Intenzity 1'!Y29/'Rýchlosti 1'!Y35,0)</f>
        <v>0</v>
      </c>
      <c r="Z40" s="282">
        <f>IFERROR('Intenzity 1'!Z29/'Rýchlosti 1'!Z35,0)</f>
        <v>0</v>
      </c>
      <c r="AA40" s="282">
        <f>IFERROR('Intenzity 1'!AA29/'Rýchlosti 1'!AA35,0)</f>
        <v>0</v>
      </c>
      <c r="AB40" s="282">
        <f>IFERROR('Intenzity 1'!AB29/'Rýchlosti 1'!AB35,0)</f>
        <v>0</v>
      </c>
      <c r="AC40" s="282">
        <f>IFERROR('Intenzity 1'!AC29/'Rýchlosti 1'!AC35,0)</f>
        <v>0</v>
      </c>
      <c r="AD40" s="282">
        <f>IFERROR('Intenzity 1'!AD29/'Rýchlosti 1'!AD35,0)</f>
        <v>0</v>
      </c>
      <c r="AE40" s="282">
        <f>IFERROR('Intenzity 1'!AE29/'Rýchlosti 1'!AE35,0)</f>
        <v>0</v>
      </c>
      <c r="AF40" s="282">
        <f>IFERROR('Intenzity 1'!AF29/'Rýchlosti 1'!AF35,0)</f>
        <v>0</v>
      </c>
      <c r="AG40" s="282">
        <f>IFERROR('Intenzity 1'!AG29/'Rýchlosti 1'!AG35,0)</f>
        <v>0</v>
      </c>
      <c r="AH40" s="282">
        <f>IFERROR('Intenzity 1'!AH29/'Rýchlosti 1'!AH35,0)</f>
        <v>0</v>
      </c>
      <c r="AJ40" s="365"/>
    </row>
    <row r="41" spans="1:36" s="252" customFormat="1" x14ac:dyDescent="0.2">
      <c r="A41" s="255"/>
      <c r="B41" s="254"/>
      <c r="C41" s="254"/>
      <c r="D41" s="262"/>
      <c r="E41" s="282">
        <f>IFERROR('Intenzity 1'!E30/'Rýchlosti 1'!E36,0)</f>
        <v>0</v>
      </c>
      <c r="F41" s="282">
        <f>IFERROR('Intenzity 1'!F30/'Rýchlosti 1'!F36,0)</f>
        <v>0</v>
      </c>
      <c r="G41" s="282">
        <f>IFERROR('Intenzity 1'!G30/'Rýchlosti 1'!G36,0)</f>
        <v>0</v>
      </c>
      <c r="H41" s="282">
        <f>IFERROR('Intenzity 1'!H30/'Rýchlosti 1'!H36,0)</f>
        <v>0</v>
      </c>
      <c r="I41" s="282">
        <f>IFERROR('Intenzity 1'!I30/'Rýchlosti 1'!I36,0)</f>
        <v>0</v>
      </c>
      <c r="J41" s="282">
        <f>IFERROR('Intenzity 1'!J30/'Rýchlosti 1'!J36,0)</f>
        <v>0</v>
      </c>
      <c r="K41" s="282">
        <f>IFERROR('Intenzity 1'!K30/'Rýchlosti 1'!K36,0)</f>
        <v>0</v>
      </c>
      <c r="L41" s="282">
        <f>IFERROR('Intenzity 1'!L30/'Rýchlosti 1'!L36,0)</f>
        <v>0</v>
      </c>
      <c r="M41" s="282">
        <f>IFERROR('Intenzity 1'!M30/'Rýchlosti 1'!M36,0)</f>
        <v>0</v>
      </c>
      <c r="N41" s="282">
        <f>IFERROR('Intenzity 1'!N30/'Rýchlosti 1'!N36,0)</f>
        <v>0</v>
      </c>
      <c r="O41" s="282">
        <f>IFERROR('Intenzity 1'!O30/'Rýchlosti 1'!O36,0)</f>
        <v>0</v>
      </c>
      <c r="P41" s="282">
        <f>IFERROR('Intenzity 1'!P30/'Rýchlosti 1'!P36,0)</f>
        <v>0</v>
      </c>
      <c r="Q41" s="282">
        <f>IFERROR('Intenzity 1'!Q30/'Rýchlosti 1'!Q36,0)</f>
        <v>0</v>
      </c>
      <c r="R41" s="282">
        <f>IFERROR('Intenzity 1'!R30/'Rýchlosti 1'!R36,0)</f>
        <v>0</v>
      </c>
      <c r="S41" s="282">
        <f>IFERROR('Intenzity 1'!S30/'Rýchlosti 1'!S36,0)</f>
        <v>0</v>
      </c>
      <c r="T41" s="282">
        <f>IFERROR('Intenzity 1'!T30/'Rýchlosti 1'!T36,0)</f>
        <v>0</v>
      </c>
      <c r="U41" s="282">
        <f>IFERROR('Intenzity 1'!U30/'Rýchlosti 1'!U36,0)</f>
        <v>0</v>
      </c>
      <c r="V41" s="282">
        <f>IFERROR('Intenzity 1'!V30/'Rýchlosti 1'!V36,0)</f>
        <v>0</v>
      </c>
      <c r="W41" s="282">
        <f>IFERROR('Intenzity 1'!W30/'Rýchlosti 1'!W36,0)</f>
        <v>0</v>
      </c>
      <c r="X41" s="282">
        <f>IFERROR('Intenzity 1'!X30/'Rýchlosti 1'!X36,0)</f>
        <v>0</v>
      </c>
      <c r="Y41" s="282">
        <f>IFERROR('Intenzity 1'!Y30/'Rýchlosti 1'!Y36,0)</f>
        <v>0</v>
      </c>
      <c r="Z41" s="282">
        <f>IFERROR('Intenzity 1'!Z30/'Rýchlosti 1'!Z36,0)</f>
        <v>0</v>
      </c>
      <c r="AA41" s="282">
        <f>IFERROR('Intenzity 1'!AA30/'Rýchlosti 1'!AA36,0)</f>
        <v>0</v>
      </c>
      <c r="AB41" s="282">
        <f>IFERROR('Intenzity 1'!AB30/'Rýchlosti 1'!AB36,0)</f>
        <v>0</v>
      </c>
      <c r="AC41" s="282">
        <f>IFERROR('Intenzity 1'!AC30/'Rýchlosti 1'!AC36,0)</f>
        <v>0</v>
      </c>
      <c r="AD41" s="282">
        <f>IFERROR('Intenzity 1'!AD30/'Rýchlosti 1'!AD36,0)</f>
        <v>0</v>
      </c>
      <c r="AE41" s="282">
        <f>IFERROR('Intenzity 1'!AE30/'Rýchlosti 1'!AE36,0)</f>
        <v>0</v>
      </c>
      <c r="AF41" s="282">
        <f>IFERROR('Intenzity 1'!AF30/'Rýchlosti 1'!AF36,0)</f>
        <v>0</v>
      </c>
      <c r="AG41" s="282">
        <f>IFERROR('Intenzity 1'!AG30/'Rýchlosti 1'!AG36,0)</f>
        <v>0</v>
      </c>
      <c r="AH41" s="282">
        <f>IFERROR('Intenzity 1'!AH30/'Rýchlosti 1'!AH36,0)</f>
        <v>0</v>
      </c>
      <c r="AJ41" s="365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365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0</v>
      </c>
      <c r="F43" s="282">
        <f t="shared" si="12"/>
        <v>0</v>
      </c>
      <c r="G43" s="282">
        <f t="shared" si="12"/>
        <v>0</v>
      </c>
      <c r="H43" s="282">
        <f t="shared" si="12"/>
        <v>0</v>
      </c>
      <c r="I43" s="282">
        <f t="shared" si="12"/>
        <v>0</v>
      </c>
      <c r="J43" s="282">
        <f t="shared" si="12"/>
        <v>0</v>
      </c>
      <c r="K43" s="282">
        <f t="shared" si="12"/>
        <v>0</v>
      </c>
      <c r="L43" s="282">
        <f t="shared" si="12"/>
        <v>0</v>
      </c>
      <c r="M43" s="282">
        <f t="shared" si="12"/>
        <v>0</v>
      </c>
      <c r="N43" s="282">
        <f t="shared" si="12"/>
        <v>0</v>
      </c>
      <c r="O43" s="282">
        <f t="shared" si="12"/>
        <v>0</v>
      </c>
      <c r="P43" s="282">
        <f t="shared" si="12"/>
        <v>0</v>
      </c>
      <c r="Q43" s="282">
        <f t="shared" si="12"/>
        <v>0</v>
      </c>
      <c r="R43" s="282">
        <f t="shared" si="12"/>
        <v>0</v>
      </c>
      <c r="S43" s="282">
        <f t="shared" si="12"/>
        <v>0</v>
      </c>
      <c r="T43" s="282">
        <f t="shared" si="12"/>
        <v>0</v>
      </c>
      <c r="U43" s="282">
        <f t="shared" si="12"/>
        <v>0</v>
      </c>
      <c r="V43" s="282">
        <f t="shared" si="12"/>
        <v>0</v>
      </c>
      <c r="W43" s="282">
        <f t="shared" si="12"/>
        <v>0</v>
      </c>
      <c r="X43" s="282">
        <f t="shared" si="12"/>
        <v>0</v>
      </c>
      <c r="Y43" s="282">
        <f t="shared" si="12"/>
        <v>0</v>
      </c>
      <c r="Z43" s="282">
        <f t="shared" si="12"/>
        <v>0</v>
      </c>
      <c r="AA43" s="282">
        <f t="shared" si="12"/>
        <v>0</v>
      </c>
      <c r="AB43" s="282">
        <f t="shared" si="12"/>
        <v>0</v>
      </c>
      <c r="AC43" s="282">
        <f t="shared" si="12"/>
        <v>0</v>
      </c>
      <c r="AD43" s="282">
        <f t="shared" si="12"/>
        <v>0</v>
      </c>
      <c r="AE43" s="282">
        <f t="shared" si="12"/>
        <v>0</v>
      </c>
      <c r="AF43" s="282">
        <f t="shared" si="12"/>
        <v>0</v>
      </c>
      <c r="AG43" s="282">
        <f t="shared" si="12"/>
        <v>0</v>
      </c>
      <c r="AH43" s="282">
        <f t="shared" si="12"/>
        <v>0</v>
      </c>
      <c r="AJ43" s="366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366"/>
    </row>
    <row r="45" spans="1:36" s="252" customFormat="1" x14ac:dyDescent="0.2">
      <c r="A45" s="255"/>
      <c r="B45" s="254"/>
      <c r="C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366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8.9199999999999974E-2</v>
      </c>
      <c r="I46" s="313">
        <f>IFERROR(HLOOKUP(I33,Parametre!$C$113:$DS$119,4,FALSE),0)</f>
        <v>8.9199999999999974E-2</v>
      </c>
      <c r="J46" s="313">
        <f>IFERROR(HLOOKUP(J33,Parametre!$C$113:$DS$119,4,FALSE),0)</f>
        <v>8.9199999999999974E-2</v>
      </c>
      <c r="K46" s="313">
        <f>IFERROR(HLOOKUP(K33,Parametre!$C$113:$DS$119,4,FALSE),0)</f>
        <v>8.9199999999999974E-2</v>
      </c>
      <c r="L46" s="313">
        <f>IFERROR(HLOOKUP(L33,Parametre!$C$113:$DS$119,4,FALSE),0)</f>
        <v>8.9199999999999974E-2</v>
      </c>
      <c r="M46" s="313">
        <f>IFERROR(HLOOKUP(M33,Parametre!$C$113:$DS$119,4,FALSE),0)</f>
        <v>8.9199999999999974E-2</v>
      </c>
      <c r="N46" s="313">
        <f>IFERROR(HLOOKUP(N33,Parametre!$C$113:$DS$119,4,FALSE),0)</f>
        <v>8.9199999999999974E-2</v>
      </c>
      <c r="O46" s="313">
        <f>IFERROR(HLOOKUP(O33,Parametre!$C$113:$DS$119,4,FALSE),0)</f>
        <v>8.9199999999999974E-2</v>
      </c>
      <c r="P46" s="313">
        <f>IFERROR(HLOOKUP(P33,Parametre!$C$113:$DS$119,4,FALSE),0)</f>
        <v>8.9199999999999974E-2</v>
      </c>
      <c r="Q46" s="313">
        <f>IFERROR(HLOOKUP(Q33,Parametre!$C$113:$DS$119,4,FALSE),0)</f>
        <v>8.9199999999999974E-2</v>
      </c>
      <c r="R46" s="313">
        <f>IFERROR(HLOOKUP(R33,Parametre!$C$113:$DS$119,4,FALSE),0)</f>
        <v>8.9199999999999974E-2</v>
      </c>
      <c r="S46" s="313">
        <f>IFERROR(HLOOKUP(S33,Parametre!$C$113:$DS$119,4,FALSE),0)</f>
        <v>8.9199999999999974E-2</v>
      </c>
      <c r="T46" s="313">
        <f>IFERROR(HLOOKUP(T33,Parametre!$C$113:$DS$119,4,FALSE),0)</f>
        <v>8.9199999999999974E-2</v>
      </c>
      <c r="U46" s="313">
        <f>IFERROR(HLOOKUP(U33,Parametre!$C$113:$DS$119,4,FALSE),0)</f>
        <v>8.9199999999999974E-2</v>
      </c>
      <c r="V46" s="313">
        <f>IFERROR(HLOOKUP(V33,Parametre!$C$113:$DS$119,4,FALSE),0)</f>
        <v>8.9199999999999974E-2</v>
      </c>
      <c r="W46" s="313">
        <f>IFERROR(HLOOKUP(W33,Parametre!$C$113:$DS$119,4,FALSE),0)</f>
        <v>8.9199999999999974E-2</v>
      </c>
      <c r="X46" s="313">
        <f>IFERROR(HLOOKUP(X33,Parametre!$C$113:$DS$119,4,FALSE),0)</f>
        <v>8.9199999999999974E-2</v>
      </c>
      <c r="Y46" s="313">
        <f>IFERROR(HLOOKUP(Y33,Parametre!$C$113:$DS$119,4,FALSE),0)</f>
        <v>8.9199999999999974E-2</v>
      </c>
      <c r="Z46" s="313">
        <f>IFERROR(HLOOKUP(Z33,Parametre!$C$113:$DS$119,4,FALSE),0)</f>
        <v>8.9199999999999974E-2</v>
      </c>
      <c r="AA46" s="313">
        <f>IFERROR(HLOOKUP(AA33,Parametre!$C$113:$DS$119,4,FALSE),0)</f>
        <v>8.9199999999999974E-2</v>
      </c>
      <c r="AB46" s="313">
        <f>IFERROR(HLOOKUP(AB33,Parametre!$C$113:$DS$119,4,FALSE),0)</f>
        <v>8.9199999999999974E-2</v>
      </c>
      <c r="AC46" s="313">
        <f>IFERROR(HLOOKUP(AC33,Parametre!$C$113:$DS$119,4,FALSE),0)</f>
        <v>8.9199999999999974E-2</v>
      </c>
      <c r="AD46" s="313">
        <f>IFERROR(HLOOKUP(AD33,Parametre!$C$113:$DS$119,4,FALSE),0)</f>
        <v>8.9199999999999974E-2</v>
      </c>
      <c r="AE46" s="313">
        <f>IFERROR(HLOOKUP(AE33,Parametre!$C$113:$DS$119,4,FALSE),0)</f>
        <v>8.9199999999999974E-2</v>
      </c>
      <c r="AF46" s="313">
        <f>IFERROR(HLOOKUP(AF33,Parametre!$C$113:$DS$119,4,FALSE),0)</f>
        <v>8.9199999999999974E-2</v>
      </c>
      <c r="AG46" s="313">
        <f>IFERROR(HLOOKUP(AG33,Parametre!$C$113:$DS$119,4,FALSE),0)</f>
        <v>8.9199999999999974E-2</v>
      </c>
      <c r="AH46" s="313">
        <f>IFERROR(HLOOKUP(AH33,Parametre!$C$113:$DS$119,4,FALSE),0)</f>
        <v>8.9199999999999974E-2</v>
      </c>
      <c r="AJ46" s="366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9.9400000000000002E-2</v>
      </c>
      <c r="I47" s="313">
        <f>IFERROR(HLOOKUP(I34,Parametre!$C$113:$DS$119,4,FALSE),0)</f>
        <v>9.9400000000000002E-2</v>
      </c>
      <c r="J47" s="313">
        <f>IFERROR(HLOOKUP(J34,Parametre!$C$113:$DS$119,4,FALSE),0)</f>
        <v>9.9400000000000002E-2</v>
      </c>
      <c r="K47" s="313">
        <f>IFERROR(HLOOKUP(K34,Parametre!$C$113:$DS$119,4,FALSE),0)</f>
        <v>9.9400000000000002E-2</v>
      </c>
      <c r="L47" s="313">
        <f>IFERROR(HLOOKUP(L34,Parametre!$C$113:$DS$119,4,FALSE),0)</f>
        <v>9.9400000000000002E-2</v>
      </c>
      <c r="M47" s="313">
        <f>IFERROR(HLOOKUP(M34,Parametre!$C$113:$DS$119,4,FALSE),0)</f>
        <v>9.9400000000000002E-2</v>
      </c>
      <c r="N47" s="313">
        <f>IFERROR(HLOOKUP(N34,Parametre!$C$113:$DS$119,4,FALSE),0)</f>
        <v>9.9400000000000002E-2</v>
      </c>
      <c r="O47" s="313">
        <f>IFERROR(HLOOKUP(O34,Parametre!$C$113:$DS$119,4,FALSE),0)</f>
        <v>9.9400000000000002E-2</v>
      </c>
      <c r="P47" s="313">
        <f>IFERROR(HLOOKUP(P34,Parametre!$C$113:$DS$119,4,FALSE),0)</f>
        <v>9.9400000000000002E-2</v>
      </c>
      <c r="Q47" s="313">
        <f>IFERROR(HLOOKUP(Q34,Parametre!$C$113:$DS$119,4,FALSE),0)</f>
        <v>9.9400000000000002E-2</v>
      </c>
      <c r="R47" s="313">
        <f>IFERROR(HLOOKUP(R34,Parametre!$C$113:$DS$119,4,FALSE),0)</f>
        <v>9.9400000000000002E-2</v>
      </c>
      <c r="S47" s="313">
        <f>IFERROR(HLOOKUP(S34,Parametre!$C$113:$DS$119,4,FALSE),0)</f>
        <v>9.9400000000000002E-2</v>
      </c>
      <c r="T47" s="313">
        <f>IFERROR(HLOOKUP(T34,Parametre!$C$113:$DS$119,4,FALSE),0)</f>
        <v>9.9400000000000002E-2</v>
      </c>
      <c r="U47" s="313">
        <f>IFERROR(HLOOKUP(U34,Parametre!$C$113:$DS$119,4,FALSE),0)</f>
        <v>9.9400000000000002E-2</v>
      </c>
      <c r="V47" s="313">
        <f>IFERROR(HLOOKUP(V34,Parametre!$C$113:$DS$119,4,FALSE),0)</f>
        <v>9.9400000000000002E-2</v>
      </c>
      <c r="W47" s="313">
        <f>IFERROR(HLOOKUP(W34,Parametre!$C$113:$DS$119,4,FALSE),0)</f>
        <v>9.9400000000000002E-2</v>
      </c>
      <c r="X47" s="313">
        <f>IFERROR(HLOOKUP(X34,Parametre!$C$113:$DS$119,4,FALSE),0)</f>
        <v>9.9400000000000002E-2</v>
      </c>
      <c r="Y47" s="313">
        <f>IFERROR(HLOOKUP(Y34,Parametre!$C$113:$DS$119,4,FALSE),0)</f>
        <v>9.9400000000000002E-2</v>
      </c>
      <c r="Z47" s="313">
        <f>IFERROR(HLOOKUP(Z34,Parametre!$C$113:$DS$119,4,FALSE),0)</f>
        <v>9.9400000000000002E-2</v>
      </c>
      <c r="AA47" s="313">
        <f>IFERROR(HLOOKUP(AA34,Parametre!$C$113:$DS$119,4,FALSE),0)</f>
        <v>9.9400000000000002E-2</v>
      </c>
      <c r="AB47" s="313">
        <f>IFERROR(HLOOKUP(AB34,Parametre!$C$113:$DS$119,4,FALSE),0)</f>
        <v>9.9400000000000002E-2</v>
      </c>
      <c r="AC47" s="313">
        <f>IFERROR(HLOOKUP(AC34,Parametre!$C$113:$DS$119,4,FALSE),0)</f>
        <v>9.9400000000000002E-2</v>
      </c>
      <c r="AD47" s="313">
        <f>IFERROR(HLOOKUP(AD34,Parametre!$C$113:$DS$119,4,FALSE),0)</f>
        <v>9.9400000000000002E-2</v>
      </c>
      <c r="AE47" s="313">
        <f>IFERROR(HLOOKUP(AE34,Parametre!$C$113:$DS$119,4,FALSE),0)</f>
        <v>9.9400000000000002E-2</v>
      </c>
      <c r="AF47" s="313">
        <f>IFERROR(HLOOKUP(AF34,Parametre!$C$113:$DS$119,4,FALSE),0)</f>
        <v>9.9400000000000002E-2</v>
      </c>
      <c r="AG47" s="313">
        <f>IFERROR(HLOOKUP(AG34,Parametre!$C$113:$DS$119,4,FALSE),0)</f>
        <v>9.9400000000000002E-2</v>
      </c>
      <c r="AH47" s="313">
        <f>IFERROR(HLOOKUP(AH34,Parametre!$C$113:$DS$119,4,FALSE),0)</f>
        <v>9.9400000000000002E-2</v>
      </c>
      <c r="AJ47" s="366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366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8.8999999999999982E-2</v>
      </c>
      <c r="I49" s="313">
        <f>IFERROR(HLOOKUP(I36,Parametre!$C$113:$DS$119,4,FALSE),0)</f>
        <v>8.8999999999999982E-2</v>
      </c>
      <c r="J49" s="313">
        <f>IFERROR(HLOOKUP(J36,Parametre!$C$113:$DS$119,4,FALSE),0)</f>
        <v>8.8999999999999982E-2</v>
      </c>
      <c r="K49" s="313">
        <f>IFERROR(HLOOKUP(K36,Parametre!$C$113:$DS$119,4,FALSE),0)</f>
        <v>8.8999999999999982E-2</v>
      </c>
      <c r="L49" s="313">
        <f>IFERROR(HLOOKUP(L36,Parametre!$C$113:$DS$119,4,FALSE),0)</f>
        <v>8.8999999999999982E-2</v>
      </c>
      <c r="M49" s="313">
        <f>IFERROR(HLOOKUP(M36,Parametre!$C$113:$DS$119,4,FALSE),0)</f>
        <v>8.8999999999999982E-2</v>
      </c>
      <c r="N49" s="313">
        <f>IFERROR(HLOOKUP(N36,Parametre!$C$113:$DS$119,4,FALSE),0)</f>
        <v>8.8999999999999982E-2</v>
      </c>
      <c r="O49" s="313">
        <f>IFERROR(HLOOKUP(O36,Parametre!$C$113:$DS$119,4,FALSE),0)</f>
        <v>8.8999999999999982E-2</v>
      </c>
      <c r="P49" s="313">
        <f>IFERROR(HLOOKUP(P36,Parametre!$C$113:$DS$119,4,FALSE),0)</f>
        <v>8.8999999999999982E-2</v>
      </c>
      <c r="Q49" s="313">
        <f>IFERROR(HLOOKUP(Q36,Parametre!$C$113:$DS$119,4,FALSE),0)</f>
        <v>8.8999999999999982E-2</v>
      </c>
      <c r="R49" s="313">
        <f>IFERROR(HLOOKUP(R36,Parametre!$C$113:$DS$119,4,FALSE),0)</f>
        <v>8.8999999999999982E-2</v>
      </c>
      <c r="S49" s="313">
        <f>IFERROR(HLOOKUP(S36,Parametre!$C$113:$DS$119,4,FALSE),0)</f>
        <v>8.8999999999999982E-2</v>
      </c>
      <c r="T49" s="313">
        <f>IFERROR(HLOOKUP(T36,Parametre!$C$113:$DS$119,4,FALSE),0)</f>
        <v>8.8999999999999982E-2</v>
      </c>
      <c r="U49" s="313">
        <f>IFERROR(HLOOKUP(U36,Parametre!$C$113:$DS$119,4,FALSE),0)</f>
        <v>8.8999999999999982E-2</v>
      </c>
      <c r="V49" s="313">
        <f>IFERROR(HLOOKUP(V36,Parametre!$C$113:$DS$119,4,FALSE),0)</f>
        <v>8.8999999999999982E-2</v>
      </c>
      <c r="W49" s="313">
        <f>IFERROR(HLOOKUP(W36,Parametre!$C$113:$DS$119,4,FALSE),0)</f>
        <v>8.8999999999999982E-2</v>
      </c>
      <c r="X49" s="313">
        <f>IFERROR(HLOOKUP(X36,Parametre!$C$113:$DS$119,4,FALSE),0)</f>
        <v>8.8999999999999982E-2</v>
      </c>
      <c r="Y49" s="313">
        <f>IFERROR(HLOOKUP(Y36,Parametre!$C$113:$DS$119,4,FALSE),0)</f>
        <v>8.8999999999999982E-2</v>
      </c>
      <c r="Z49" s="313">
        <f>IFERROR(HLOOKUP(Z36,Parametre!$C$113:$DS$119,4,FALSE),0)</f>
        <v>8.8999999999999982E-2</v>
      </c>
      <c r="AA49" s="313">
        <f>IFERROR(HLOOKUP(AA36,Parametre!$C$113:$DS$119,4,FALSE),0)</f>
        <v>8.8999999999999982E-2</v>
      </c>
      <c r="AB49" s="313">
        <f>IFERROR(HLOOKUP(AB36,Parametre!$C$113:$DS$119,4,FALSE),0)</f>
        <v>8.8999999999999982E-2</v>
      </c>
      <c r="AC49" s="313">
        <f>IFERROR(HLOOKUP(AC36,Parametre!$C$113:$DS$119,4,FALSE),0)</f>
        <v>8.8999999999999982E-2</v>
      </c>
      <c r="AD49" s="313">
        <f>IFERROR(HLOOKUP(AD36,Parametre!$C$113:$DS$119,4,FALSE),0)</f>
        <v>8.8999999999999982E-2</v>
      </c>
      <c r="AE49" s="313">
        <f>IFERROR(HLOOKUP(AE36,Parametre!$C$113:$DS$119,4,FALSE),0)</f>
        <v>8.8999999999999982E-2</v>
      </c>
      <c r="AF49" s="313">
        <f>IFERROR(HLOOKUP(AF36,Parametre!$C$113:$DS$119,4,FALSE),0)</f>
        <v>8.8999999999999982E-2</v>
      </c>
      <c r="AG49" s="313">
        <f>IFERROR(HLOOKUP(AG36,Parametre!$C$113:$DS$119,4,FALSE),0)</f>
        <v>8.8999999999999982E-2</v>
      </c>
      <c r="AH49" s="313">
        <f>IFERROR(HLOOKUP(AH36,Parametre!$C$113:$DS$119,4,FALSE),0)</f>
        <v>8.8999999999999982E-2</v>
      </c>
      <c r="AJ49" s="366"/>
    </row>
    <row r="50" spans="1:36" s="252" customFormat="1" x14ac:dyDescent="0.2">
      <c r="A50" s="255"/>
      <c r="B50" s="254"/>
      <c r="C50" s="254"/>
      <c r="D50" s="262"/>
      <c r="E50" s="313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366"/>
    </row>
    <row r="51" spans="1:36" x14ac:dyDescent="0.2">
      <c r="AJ51" s="366"/>
    </row>
    <row r="52" spans="1:36" x14ac:dyDescent="0.2">
      <c r="AJ52" s="366"/>
    </row>
    <row r="53" spans="1:36" s="256" customFormat="1" x14ac:dyDescent="0.2">
      <c r="A53" s="275" t="s">
        <v>493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367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365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363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E133*$AJ$56</f>
        <v>57</v>
      </c>
      <c r="F56" s="280">
        <f t="shared" ref="F56:AH56" si="15">F133*$AJ$56</f>
        <v>57</v>
      </c>
      <c r="G56" s="280">
        <f t="shared" si="15"/>
        <v>57</v>
      </c>
      <c r="H56" s="280">
        <f t="shared" si="15"/>
        <v>58</v>
      </c>
      <c r="I56" s="280">
        <f t="shared" si="15"/>
        <v>58</v>
      </c>
      <c r="J56" s="280">
        <f t="shared" si="15"/>
        <v>58</v>
      </c>
      <c r="K56" s="280">
        <f t="shared" si="15"/>
        <v>58</v>
      </c>
      <c r="L56" s="280">
        <f t="shared" si="15"/>
        <v>58</v>
      </c>
      <c r="M56" s="280">
        <f t="shared" si="15"/>
        <v>58</v>
      </c>
      <c r="N56" s="280">
        <f t="shared" si="15"/>
        <v>58</v>
      </c>
      <c r="O56" s="280">
        <f t="shared" si="15"/>
        <v>58</v>
      </c>
      <c r="P56" s="280">
        <f t="shared" si="15"/>
        <v>58</v>
      </c>
      <c r="Q56" s="280">
        <f t="shared" si="15"/>
        <v>58</v>
      </c>
      <c r="R56" s="280">
        <f t="shared" si="15"/>
        <v>58</v>
      </c>
      <c r="S56" s="280">
        <f t="shared" si="15"/>
        <v>58</v>
      </c>
      <c r="T56" s="280">
        <f t="shared" si="15"/>
        <v>58</v>
      </c>
      <c r="U56" s="280">
        <f t="shared" si="15"/>
        <v>58</v>
      </c>
      <c r="V56" s="280">
        <f t="shared" si="15"/>
        <v>58</v>
      </c>
      <c r="W56" s="280">
        <f t="shared" si="15"/>
        <v>58</v>
      </c>
      <c r="X56" s="280">
        <f t="shared" si="15"/>
        <v>58</v>
      </c>
      <c r="Y56" s="280">
        <f t="shared" si="15"/>
        <v>58</v>
      </c>
      <c r="Z56" s="280">
        <f t="shared" si="15"/>
        <v>58</v>
      </c>
      <c r="AA56" s="280">
        <f t="shared" si="15"/>
        <v>58</v>
      </c>
      <c r="AB56" s="280">
        <f t="shared" si="15"/>
        <v>58</v>
      </c>
      <c r="AC56" s="280">
        <f t="shared" si="15"/>
        <v>58</v>
      </c>
      <c r="AD56" s="280">
        <f t="shared" si="15"/>
        <v>58</v>
      </c>
      <c r="AE56" s="280">
        <f t="shared" si="15"/>
        <v>58</v>
      </c>
      <c r="AF56" s="280">
        <f t="shared" si="15"/>
        <v>58</v>
      </c>
      <c r="AG56" s="280">
        <f t="shared" si="15"/>
        <v>58</v>
      </c>
      <c r="AH56" s="280">
        <f t="shared" si="15"/>
        <v>58</v>
      </c>
      <c r="AJ56" s="365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E134*$AJ$57</f>
        <v>38</v>
      </c>
      <c r="F57" s="280">
        <f t="shared" ref="F57:AH57" si="16">F134*$AJ$57</f>
        <v>38</v>
      </c>
      <c r="G57" s="280">
        <f t="shared" si="16"/>
        <v>38</v>
      </c>
      <c r="H57" s="280">
        <f t="shared" si="16"/>
        <v>44</v>
      </c>
      <c r="I57" s="280">
        <f t="shared" si="16"/>
        <v>44</v>
      </c>
      <c r="J57" s="280">
        <f t="shared" si="16"/>
        <v>44</v>
      </c>
      <c r="K57" s="280">
        <f t="shared" si="16"/>
        <v>44</v>
      </c>
      <c r="L57" s="280">
        <f t="shared" si="16"/>
        <v>44</v>
      </c>
      <c r="M57" s="280">
        <f t="shared" si="16"/>
        <v>44</v>
      </c>
      <c r="N57" s="280">
        <f t="shared" si="16"/>
        <v>44</v>
      </c>
      <c r="O57" s="280">
        <f t="shared" si="16"/>
        <v>44</v>
      </c>
      <c r="P57" s="280">
        <f t="shared" si="16"/>
        <v>44</v>
      </c>
      <c r="Q57" s="280">
        <f t="shared" si="16"/>
        <v>44</v>
      </c>
      <c r="R57" s="280">
        <f t="shared" si="16"/>
        <v>44</v>
      </c>
      <c r="S57" s="280">
        <f t="shared" si="16"/>
        <v>44</v>
      </c>
      <c r="T57" s="280">
        <f t="shared" si="16"/>
        <v>44</v>
      </c>
      <c r="U57" s="280">
        <f t="shared" si="16"/>
        <v>44</v>
      </c>
      <c r="V57" s="280">
        <f t="shared" si="16"/>
        <v>44</v>
      </c>
      <c r="W57" s="280">
        <f t="shared" si="16"/>
        <v>44</v>
      </c>
      <c r="X57" s="280">
        <f t="shared" si="16"/>
        <v>44</v>
      </c>
      <c r="Y57" s="280">
        <f t="shared" si="16"/>
        <v>44</v>
      </c>
      <c r="Z57" s="280">
        <f t="shared" si="16"/>
        <v>44</v>
      </c>
      <c r="AA57" s="280">
        <f t="shared" si="16"/>
        <v>44</v>
      </c>
      <c r="AB57" s="280">
        <f t="shared" si="16"/>
        <v>44</v>
      </c>
      <c r="AC57" s="280">
        <f t="shared" si="16"/>
        <v>44</v>
      </c>
      <c r="AD57" s="280">
        <f t="shared" si="16"/>
        <v>44</v>
      </c>
      <c r="AE57" s="280">
        <f t="shared" si="16"/>
        <v>44</v>
      </c>
      <c r="AF57" s="280">
        <f t="shared" si="16"/>
        <v>44</v>
      </c>
      <c r="AG57" s="280">
        <f t="shared" si="16"/>
        <v>44</v>
      </c>
      <c r="AH57" s="280">
        <f t="shared" si="16"/>
        <v>44</v>
      </c>
      <c r="AJ57" s="365">
        <v>1</v>
      </c>
    </row>
    <row r="58" spans="1:36" s="252" customFormat="1" x14ac:dyDescent="0.2">
      <c r="A58" s="255">
        <v>3</v>
      </c>
      <c r="B58" s="254" t="s">
        <v>562</v>
      </c>
      <c r="C58" s="254" t="s">
        <v>537</v>
      </c>
      <c r="D58" s="262">
        <v>3.5</v>
      </c>
      <c r="E58" s="280">
        <f>E135*$AJ$58</f>
        <v>85</v>
      </c>
      <c r="F58" s="280">
        <f t="shared" ref="F58:AH58" si="17">F135*$AJ$58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365">
        <v>1</v>
      </c>
    </row>
    <row r="59" spans="1:36" s="252" customFormat="1" x14ac:dyDescent="0.2">
      <c r="A59" s="255" t="s">
        <v>539</v>
      </c>
      <c r="B59" s="269" t="s">
        <v>562</v>
      </c>
      <c r="C59" s="269" t="s">
        <v>536</v>
      </c>
      <c r="D59" s="270">
        <v>3.8</v>
      </c>
      <c r="E59" s="280">
        <f>E136*$AJ$59</f>
        <v>0</v>
      </c>
      <c r="F59" s="280">
        <f t="shared" ref="F59:AH59" si="18">F136*$AJ$59</f>
        <v>0</v>
      </c>
      <c r="G59" s="280">
        <f t="shared" si="18"/>
        <v>0</v>
      </c>
      <c r="H59" s="280">
        <f t="shared" si="18"/>
        <v>75</v>
      </c>
      <c r="I59" s="280">
        <f t="shared" si="18"/>
        <v>75</v>
      </c>
      <c r="J59" s="280">
        <f t="shared" si="18"/>
        <v>75</v>
      </c>
      <c r="K59" s="280">
        <f t="shared" si="18"/>
        <v>75</v>
      </c>
      <c r="L59" s="280">
        <f t="shared" si="18"/>
        <v>75</v>
      </c>
      <c r="M59" s="280">
        <f t="shared" si="18"/>
        <v>75</v>
      </c>
      <c r="N59" s="280">
        <f t="shared" si="18"/>
        <v>75</v>
      </c>
      <c r="O59" s="280">
        <f t="shared" si="18"/>
        <v>75</v>
      </c>
      <c r="P59" s="280">
        <f t="shared" si="18"/>
        <v>75</v>
      </c>
      <c r="Q59" s="280">
        <f t="shared" si="18"/>
        <v>75</v>
      </c>
      <c r="R59" s="280">
        <f t="shared" si="18"/>
        <v>75</v>
      </c>
      <c r="S59" s="280">
        <f t="shared" si="18"/>
        <v>75</v>
      </c>
      <c r="T59" s="280">
        <f t="shared" si="18"/>
        <v>75</v>
      </c>
      <c r="U59" s="280">
        <f t="shared" si="18"/>
        <v>75</v>
      </c>
      <c r="V59" s="280">
        <f t="shared" si="18"/>
        <v>75</v>
      </c>
      <c r="W59" s="280">
        <f t="shared" si="18"/>
        <v>75</v>
      </c>
      <c r="X59" s="280">
        <f t="shared" si="18"/>
        <v>75</v>
      </c>
      <c r="Y59" s="280">
        <f t="shared" si="18"/>
        <v>75</v>
      </c>
      <c r="Z59" s="280">
        <f t="shared" si="18"/>
        <v>75</v>
      </c>
      <c r="AA59" s="280">
        <f t="shared" si="18"/>
        <v>75</v>
      </c>
      <c r="AB59" s="280">
        <f t="shared" si="18"/>
        <v>75</v>
      </c>
      <c r="AC59" s="280">
        <f t="shared" si="18"/>
        <v>75</v>
      </c>
      <c r="AD59" s="280">
        <f t="shared" si="18"/>
        <v>75</v>
      </c>
      <c r="AE59" s="280">
        <f t="shared" si="18"/>
        <v>75</v>
      </c>
      <c r="AF59" s="280">
        <f t="shared" si="18"/>
        <v>75</v>
      </c>
      <c r="AG59" s="280">
        <f t="shared" si="18"/>
        <v>75</v>
      </c>
      <c r="AH59" s="280">
        <f t="shared" si="18"/>
        <v>75</v>
      </c>
      <c r="AJ59" s="365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366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1'!E44/'Rýchlosti 1'!E56,0)</f>
        <v>0</v>
      </c>
      <c r="F61" s="282">
        <f>IFERROR('Intenzity 1'!F44/'Rýchlosti 1'!F56,0)</f>
        <v>0</v>
      </c>
      <c r="G61" s="282">
        <f>IFERROR('Intenzity 1'!G44/'Rýchlosti 1'!G56,0)</f>
        <v>0</v>
      </c>
      <c r="H61" s="282">
        <f>IFERROR('Intenzity 1'!H44/'Rýchlosti 1'!H56,0)</f>
        <v>0</v>
      </c>
      <c r="I61" s="282">
        <f>IFERROR('Intenzity 1'!I44/'Rýchlosti 1'!I56,0)</f>
        <v>0</v>
      </c>
      <c r="J61" s="282">
        <f>IFERROR('Intenzity 1'!J44/'Rýchlosti 1'!J56,0)</f>
        <v>0</v>
      </c>
      <c r="K61" s="282">
        <f>IFERROR('Intenzity 1'!K44/'Rýchlosti 1'!K56,0)</f>
        <v>0</v>
      </c>
      <c r="L61" s="282">
        <f>IFERROR('Intenzity 1'!L44/'Rýchlosti 1'!L56,0)</f>
        <v>0</v>
      </c>
      <c r="M61" s="282">
        <f>IFERROR('Intenzity 1'!M44/'Rýchlosti 1'!M56,0)</f>
        <v>0</v>
      </c>
      <c r="N61" s="282">
        <f>IFERROR('Intenzity 1'!N44/'Rýchlosti 1'!N56,0)</f>
        <v>0</v>
      </c>
      <c r="O61" s="282">
        <f>IFERROR('Intenzity 1'!O44/'Rýchlosti 1'!O56,0)</f>
        <v>0</v>
      </c>
      <c r="P61" s="282">
        <f>IFERROR('Intenzity 1'!P44/'Rýchlosti 1'!P56,0)</f>
        <v>0</v>
      </c>
      <c r="Q61" s="282">
        <f>IFERROR('Intenzity 1'!Q44/'Rýchlosti 1'!Q56,0)</f>
        <v>0</v>
      </c>
      <c r="R61" s="282">
        <f>IFERROR('Intenzity 1'!R44/'Rýchlosti 1'!R56,0)</f>
        <v>0</v>
      </c>
      <c r="S61" s="282">
        <f>IFERROR('Intenzity 1'!S44/'Rýchlosti 1'!S56,0)</f>
        <v>0</v>
      </c>
      <c r="T61" s="282">
        <f>IFERROR('Intenzity 1'!T44/'Rýchlosti 1'!T56,0)</f>
        <v>0</v>
      </c>
      <c r="U61" s="282">
        <f>IFERROR('Intenzity 1'!U44/'Rýchlosti 1'!U56,0)</f>
        <v>0</v>
      </c>
      <c r="V61" s="282">
        <f>IFERROR('Intenzity 1'!V44/'Rýchlosti 1'!V56,0)</f>
        <v>0</v>
      </c>
      <c r="W61" s="282">
        <f>IFERROR('Intenzity 1'!W44/'Rýchlosti 1'!W56,0)</f>
        <v>0</v>
      </c>
      <c r="X61" s="282">
        <f>IFERROR('Intenzity 1'!X44/'Rýchlosti 1'!X56,0)</f>
        <v>0</v>
      </c>
      <c r="Y61" s="282">
        <f>IFERROR('Intenzity 1'!Y44/'Rýchlosti 1'!Y56,0)</f>
        <v>0</v>
      </c>
      <c r="Z61" s="282">
        <f>IFERROR('Intenzity 1'!Z44/'Rýchlosti 1'!Z56,0)</f>
        <v>0</v>
      </c>
      <c r="AA61" s="282">
        <f>IFERROR('Intenzity 1'!AA44/'Rýchlosti 1'!AA56,0)</f>
        <v>0</v>
      </c>
      <c r="AB61" s="282">
        <f>IFERROR('Intenzity 1'!AB44/'Rýchlosti 1'!AB56,0)</f>
        <v>0</v>
      </c>
      <c r="AC61" s="282">
        <f>IFERROR('Intenzity 1'!AC44/'Rýchlosti 1'!AC56,0)</f>
        <v>0</v>
      </c>
      <c r="AD61" s="282">
        <f>IFERROR('Intenzity 1'!AD44/'Rýchlosti 1'!AD56,0)</f>
        <v>0</v>
      </c>
      <c r="AE61" s="282">
        <f>IFERROR('Intenzity 1'!AE44/'Rýchlosti 1'!AE56,0)</f>
        <v>0</v>
      </c>
      <c r="AF61" s="282">
        <f>IFERROR('Intenzity 1'!AF44/'Rýchlosti 1'!AF56,0)</f>
        <v>0</v>
      </c>
      <c r="AG61" s="282">
        <f>IFERROR('Intenzity 1'!AG44/'Rýchlosti 1'!AG56,0)</f>
        <v>0</v>
      </c>
      <c r="AH61" s="282">
        <f>IFERROR('Intenzity 1'!AH44/'Rýchlosti 1'!AH56,0)</f>
        <v>0</v>
      </c>
      <c r="AJ61" s="366"/>
    </row>
    <row r="62" spans="1:36" s="252" customFormat="1" x14ac:dyDescent="0.2">
      <c r="A62" s="255"/>
      <c r="B62" s="254"/>
      <c r="C62" s="254"/>
      <c r="D62" s="262"/>
      <c r="E62" s="282">
        <f>IFERROR('Intenzity 1'!E45/'Rýchlosti 1'!E57,0)</f>
        <v>0</v>
      </c>
      <c r="F62" s="282">
        <f>IFERROR('Intenzity 1'!F45/'Rýchlosti 1'!F57,0)</f>
        <v>0</v>
      </c>
      <c r="G62" s="282">
        <f>IFERROR('Intenzity 1'!G45/'Rýchlosti 1'!G57,0)</f>
        <v>0</v>
      </c>
      <c r="H62" s="282">
        <f>IFERROR('Intenzity 1'!H45/'Rýchlosti 1'!H57,0)</f>
        <v>0</v>
      </c>
      <c r="I62" s="282">
        <f>IFERROR('Intenzity 1'!I45/'Rýchlosti 1'!I57,0)</f>
        <v>0</v>
      </c>
      <c r="J62" s="282">
        <f>IFERROR('Intenzity 1'!J45/'Rýchlosti 1'!J57,0)</f>
        <v>0</v>
      </c>
      <c r="K62" s="282">
        <f>IFERROR('Intenzity 1'!K45/'Rýchlosti 1'!K57,0)</f>
        <v>0</v>
      </c>
      <c r="L62" s="282">
        <f>IFERROR('Intenzity 1'!L45/'Rýchlosti 1'!L57,0)</f>
        <v>0</v>
      </c>
      <c r="M62" s="282">
        <f>IFERROR('Intenzity 1'!M45/'Rýchlosti 1'!M57,0)</f>
        <v>0</v>
      </c>
      <c r="N62" s="282">
        <f>IFERROR('Intenzity 1'!N45/'Rýchlosti 1'!N57,0)</f>
        <v>0</v>
      </c>
      <c r="O62" s="282">
        <f>IFERROR('Intenzity 1'!O45/'Rýchlosti 1'!O57,0)</f>
        <v>0</v>
      </c>
      <c r="P62" s="282">
        <f>IFERROR('Intenzity 1'!P45/'Rýchlosti 1'!P57,0)</f>
        <v>0</v>
      </c>
      <c r="Q62" s="282">
        <f>IFERROR('Intenzity 1'!Q45/'Rýchlosti 1'!Q57,0)</f>
        <v>0</v>
      </c>
      <c r="R62" s="282">
        <f>IFERROR('Intenzity 1'!R45/'Rýchlosti 1'!R57,0)</f>
        <v>0</v>
      </c>
      <c r="S62" s="282">
        <f>IFERROR('Intenzity 1'!S45/'Rýchlosti 1'!S57,0)</f>
        <v>0</v>
      </c>
      <c r="T62" s="282">
        <f>IFERROR('Intenzity 1'!T45/'Rýchlosti 1'!T57,0)</f>
        <v>0</v>
      </c>
      <c r="U62" s="282">
        <f>IFERROR('Intenzity 1'!U45/'Rýchlosti 1'!U57,0)</f>
        <v>0</v>
      </c>
      <c r="V62" s="282">
        <f>IFERROR('Intenzity 1'!V45/'Rýchlosti 1'!V57,0)</f>
        <v>0</v>
      </c>
      <c r="W62" s="282">
        <f>IFERROR('Intenzity 1'!W45/'Rýchlosti 1'!W57,0)</f>
        <v>0</v>
      </c>
      <c r="X62" s="282">
        <f>IFERROR('Intenzity 1'!X45/'Rýchlosti 1'!X57,0)</f>
        <v>0</v>
      </c>
      <c r="Y62" s="282">
        <f>IFERROR('Intenzity 1'!Y45/'Rýchlosti 1'!Y57,0)</f>
        <v>0</v>
      </c>
      <c r="Z62" s="282">
        <f>IFERROR('Intenzity 1'!Z45/'Rýchlosti 1'!Z57,0)</f>
        <v>0</v>
      </c>
      <c r="AA62" s="282">
        <f>IFERROR('Intenzity 1'!AA45/'Rýchlosti 1'!AA57,0)</f>
        <v>0</v>
      </c>
      <c r="AB62" s="282">
        <f>IFERROR('Intenzity 1'!AB45/'Rýchlosti 1'!AB57,0)</f>
        <v>0</v>
      </c>
      <c r="AC62" s="282">
        <f>IFERROR('Intenzity 1'!AC45/'Rýchlosti 1'!AC57,0)</f>
        <v>0</v>
      </c>
      <c r="AD62" s="282">
        <f>IFERROR('Intenzity 1'!AD45/'Rýchlosti 1'!AD57,0)</f>
        <v>0</v>
      </c>
      <c r="AE62" s="282">
        <f>IFERROR('Intenzity 1'!AE45/'Rýchlosti 1'!AE57,0)</f>
        <v>0</v>
      </c>
      <c r="AF62" s="282">
        <f>IFERROR('Intenzity 1'!AF45/'Rýchlosti 1'!AF57,0)</f>
        <v>0</v>
      </c>
      <c r="AG62" s="282">
        <f>IFERROR('Intenzity 1'!AG45/'Rýchlosti 1'!AG57,0)</f>
        <v>0</v>
      </c>
      <c r="AH62" s="282">
        <f>IFERROR('Intenzity 1'!AH45/'Rýchlosti 1'!AH57,0)</f>
        <v>0</v>
      </c>
      <c r="AJ62" s="366"/>
    </row>
    <row r="63" spans="1:36" s="252" customFormat="1" x14ac:dyDescent="0.2">
      <c r="A63" s="255"/>
      <c r="B63" s="254"/>
      <c r="C63" s="254"/>
      <c r="D63" s="262"/>
      <c r="E63" s="282">
        <f>IFERROR('Intenzity 1'!E46/'Rýchlosti 1'!E58,0)</f>
        <v>0</v>
      </c>
      <c r="F63" s="282">
        <f>IFERROR('Intenzity 1'!F46/'Rýchlosti 1'!F58,0)</f>
        <v>0</v>
      </c>
      <c r="G63" s="282">
        <f>IFERROR('Intenzity 1'!G46/'Rýchlosti 1'!G58,0)</f>
        <v>0</v>
      </c>
      <c r="H63" s="282">
        <f>IFERROR('Intenzity 1'!H46/'Rýchlosti 1'!H58,0)</f>
        <v>0</v>
      </c>
      <c r="I63" s="282">
        <f>IFERROR('Intenzity 1'!I46/'Rýchlosti 1'!I58,0)</f>
        <v>0</v>
      </c>
      <c r="J63" s="282">
        <f>IFERROR('Intenzity 1'!J46/'Rýchlosti 1'!J58,0)</f>
        <v>0</v>
      </c>
      <c r="K63" s="282">
        <f>IFERROR('Intenzity 1'!K46/'Rýchlosti 1'!K58,0)</f>
        <v>0</v>
      </c>
      <c r="L63" s="282">
        <f>IFERROR('Intenzity 1'!L46/'Rýchlosti 1'!L58,0)</f>
        <v>0</v>
      </c>
      <c r="M63" s="282">
        <f>IFERROR('Intenzity 1'!M46/'Rýchlosti 1'!M58,0)</f>
        <v>0</v>
      </c>
      <c r="N63" s="282">
        <f>IFERROR('Intenzity 1'!N46/'Rýchlosti 1'!N58,0)</f>
        <v>0</v>
      </c>
      <c r="O63" s="282">
        <f>IFERROR('Intenzity 1'!O46/'Rýchlosti 1'!O58,0)</f>
        <v>0</v>
      </c>
      <c r="P63" s="282">
        <f>IFERROR('Intenzity 1'!P46/'Rýchlosti 1'!P58,0)</f>
        <v>0</v>
      </c>
      <c r="Q63" s="282">
        <f>IFERROR('Intenzity 1'!Q46/'Rýchlosti 1'!Q58,0)</f>
        <v>0</v>
      </c>
      <c r="R63" s="282">
        <f>IFERROR('Intenzity 1'!R46/'Rýchlosti 1'!R58,0)</f>
        <v>0</v>
      </c>
      <c r="S63" s="282">
        <f>IFERROR('Intenzity 1'!S46/'Rýchlosti 1'!S58,0)</f>
        <v>0</v>
      </c>
      <c r="T63" s="282">
        <f>IFERROR('Intenzity 1'!T46/'Rýchlosti 1'!T58,0)</f>
        <v>0</v>
      </c>
      <c r="U63" s="282">
        <f>IFERROR('Intenzity 1'!U46/'Rýchlosti 1'!U58,0)</f>
        <v>0</v>
      </c>
      <c r="V63" s="282">
        <f>IFERROR('Intenzity 1'!V46/'Rýchlosti 1'!V58,0)</f>
        <v>0</v>
      </c>
      <c r="W63" s="282">
        <f>IFERROR('Intenzity 1'!W46/'Rýchlosti 1'!W58,0)</f>
        <v>0</v>
      </c>
      <c r="X63" s="282">
        <f>IFERROR('Intenzity 1'!X46/'Rýchlosti 1'!X58,0)</f>
        <v>0</v>
      </c>
      <c r="Y63" s="282">
        <f>IFERROR('Intenzity 1'!Y46/'Rýchlosti 1'!Y58,0)</f>
        <v>0</v>
      </c>
      <c r="Z63" s="282">
        <f>IFERROR('Intenzity 1'!Z46/'Rýchlosti 1'!Z58,0)</f>
        <v>0</v>
      </c>
      <c r="AA63" s="282">
        <f>IFERROR('Intenzity 1'!AA46/'Rýchlosti 1'!AA58,0)</f>
        <v>0</v>
      </c>
      <c r="AB63" s="282">
        <f>IFERROR('Intenzity 1'!AB46/'Rýchlosti 1'!AB58,0)</f>
        <v>0</v>
      </c>
      <c r="AC63" s="282">
        <f>IFERROR('Intenzity 1'!AC46/'Rýchlosti 1'!AC58,0)</f>
        <v>0</v>
      </c>
      <c r="AD63" s="282">
        <f>IFERROR('Intenzity 1'!AD46/'Rýchlosti 1'!AD58,0)</f>
        <v>0</v>
      </c>
      <c r="AE63" s="282">
        <f>IFERROR('Intenzity 1'!AE46/'Rýchlosti 1'!AE58,0)</f>
        <v>0</v>
      </c>
      <c r="AF63" s="282">
        <f>IFERROR('Intenzity 1'!AF46/'Rýchlosti 1'!AF58,0)</f>
        <v>0</v>
      </c>
      <c r="AG63" s="282">
        <f>IFERROR('Intenzity 1'!AG46/'Rýchlosti 1'!AG58,0)</f>
        <v>0</v>
      </c>
      <c r="AH63" s="282">
        <f>IFERROR('Intenzity 1'!AH46/'Rýchlosti 1'!AH58,0)</f>
        <v>0</v>
      </c>
      <c r="AJ63" s="366"/>
    </row>
    <row r="64" spans="1:36" s="252" customFormat="1" x14ac:dyDescent="0.2">
      <c r="A64" s="255"/>
      <c r="B64" s="254"/>
      <c r="C64" s="254"/>
      <c r="D64" s="262"/>
      <c r="E64" s="282">
        <f>IFERROR('Intenzity 1'!E47/'Rýchlosti 1'!E59,0)</f>
        <v>0</v>
      </c>
      <c r="F64" s="282">
        <f>IFERROR('Intenzity 1'!F47/'Rýchlosti 1'!F59,0)</f>
        <v>0</v>
      </c>
      <c r="G64" s="282">
        <f>IFERROR('Intenzity 1'!G47/'Rýchlosti 1'!G59,0)</f>
        <v>0</v>
      </c>
      <c r="H64" s="282">
        <f>IFERROR('Intenzity 1'!H47/'Rýchlosti 1'!H59,0)</f>
        <v>0</v>
      </c>
      <c r="I64" s="282">
        <f>IFERROR('Intenzity 1'!I47/'Rýchlosti 1'!I59,0)</f>
        <v>0</v>
      </c>
      <c r="J64" s="282">
        <f>IFERROR('Intenzity 1'!J47/'Rýchlosti 1'!J59,0)</f>
        <v>0</v>
      </c>
      <c r="K64" s="282">
        <f>IFERROR('Intenzity 1'!K47/'Rýchlosti 1'!K59,0)</f>
        <v>0</v>
      </c>
      <c r="L64" s="282">
        <f>IFERROR('Intenzity 1'!L47/'Rýchlosti 1'!L59,0)</f>
        <v>0</v>
      </c>
      <c r="M64" s="282">
        <f>IFERROR('Intenzity 1'!M47/'Rýchlosti 1'!M59,0)</f>
        <v>0</v>
      </c>
      <c r="N64" s="282">
        <f>IFERROR('Intenzity 1'!N47/'Rýchlosti 1'!N59,0)</f>
        <v>0</v>
      </c>
      <c r="O64" s="282">
        <f>IFERROR('Intenzity 1'!O47/'Rýchlosti 1'!O59,0)</f>
        <v>0</v>
      </c>
      <c r="P64" s="282">
        <f>IFERROR('Intenzity 1'!P47/'Rýchlosti 1'!P59,0)</f>
        <v>0</v>
      </c>
      <c r="Q64" s="282">
        <f>IFERROR('Intenzity 1'!Q47/'Rýchlosti 1'!Q59,0)</f>
        <v>0</v>
      </c>
      <c r="R64" s="282">
        <f>IFERROR('Intenzity 1'!R47/'Rýchlosti 1'!R59,0)</f>
        <v>0</v>
      </c>
      <c r="S64" s="282">
        <f>IFERROR('Intenzity 1'!S47/'Rýchlosti 1'!S59,0)</f>
        <v>0</v>
      </c>
      <c r="T64" s="282">
        <f>IFERROR('Intenzity 1'!T47/'Rýchlosti 1'!T59,0)</f>
        <v>0</v>
      </c>
      <c r="U64" s="282">
        <f>IFERROR('Intenzity 1'!U47/'Rýchlosti 1'!U59,0)</f>
        <v>0</v>
      </c>
      <c r="V64" s="282">
        <f>IFERROR('Intenzity 1'!V47/'Rýchlosti 1'!V59,0)</f>
        <v>0</v>
      </c>
      <c r="W64" s="282">
        <f>IFERROR('Intenzity 1'!W47/'Rýchlosti 1'!W59,0)</f>
        <v>0</v>
      </c>
      <c r="X64" s="282">
        <f>IFERROR('Intenzity 1'!X47/'Rýchlosti 1'!X59,0)</f>
        <v>0</v>
      </c>
      <c r="Y64" s="282">
        <f>IFERROR('Intenzity 1'!Y47/'Rýchlosti 1'!Y59,0)</f>
        <v>0</v>
      </c>
      <c r="Z64" s="282">
        <f>IFERROR('Intenzity 1'!Z47/'Rýchlosti 1'!Z59,0)</f>
        <v>0</v>
      </c>
      <c r="AA64" s="282">
        <f>IFERROR('Intenzity 1'!AA47/'Rýchlosti 1'!AA59,0)</f>
        <v>0</v>
      </c>
      <c r="AB64" s="282">
        <f>IFERROR('Intenzity 1'!AB47/'Rýchlosti 1'!AB59,0)</f>
        <v>0</v>
      </c>
      <c r="AC64" s="282">
        <f>IFERROR('Intenzity 1'!AC47/'Rýchlosti 1'!AC59,0)</f>
        <v>0</v>
      </c>
      <c r="AD64" s="282">
        <f>IFERROR('Intenzity 1'!AD47/'Rýchlosti 1'!AD59,0)</f>
        <v>0</v>
      </c>
      <c r="AE64" s="282">
        <f>IFERROR('Intenzity 1'!AE47/'Rýchlosti 1'!AE59,0)</f>
        <v>0</v>
      </c>
      <c r="AF64" s="282">
        <f>IFERROR('Intenzity 1'!AF47/'Rýchlosti 1'!AF59,0)</f>
        <v>0</v>
      </c>
      <c r="AG64" s="282">
        <f>IFERROR('Intenzity 1'!AG47/'Rýchlosti 1'!AG59,0)</f>
        <v>0</v>
      </c>
      <c r="AH64" s="282">
        <f>IFERROR('Intenzity 1'!AH47/'Rýchlosti 1'!AH59,0)</f>
        <v>0</v>
      </c>
      <c r="AJ64" s="366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366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0</v>
      </c>
      <c r="F66" s="282">
        <f t="shared" si="19"/>
        <v>0</v>
      </c>
      <c r="G66" s="282">
        <f t="shared" si="19"/>
        <v>0</v>
      </c>
      <c r="H66" s="282">
        <f t="shared" si="19"/>
        <v>0</v>
      </c>
      <c r="I66" s="282">
        <f t="shared" si="19"/>
        <v>0</v>
      </c>
      <c r="J66" s="282">
        <f t="shared" si="19"/>
        <v>0</v>
      </c>
      <c r="K66" s="282">
        <f t="shared" si="19"/>
        <v>0</v>
      </c>
      <c r="L66" s="282">
        <f t="shared" si="19"/>
        <v>0</v>
      </c>
      <c r="M66" s="282">
        <f t="shared" si="19"/>
        <v>0</v>
      </c>
      <c r="N66" s="282">
        <f t="shared" si="19"/>
        <v>0</v>
      </c>
      <c r="O66" s="282">
        <f t="shared" si="19"/>
        <v>0</v>
      </c>
      <c r="P66" s="282">
        <f t="shared" si="19"/>
        <v>0</v>
      </c>
      <c r="Q66" s="282">
        <f t="shared" si="19"/>
        <v>0</v>
      </c>
      <c r="R66" s="282">
        <f t="shared" si="19"/>
        <v>0</v>
      </c>
      <c r="S66" s="282">
        <f t="shared" si="19"/>
        <v>0</v>
      </c>
      <c r="T66" s="282">
        <f t="shared" si="19"/>
        <v>0</v>
      </c>
      <c r="U66" s="282">
        <f t="shared" si="19"/>
        <v>0</v>
      </c>
      <c r="V66" s="282">
        <f t="shared" si="19"/>
        <v>0</v>
      </c>
      <c r="W66" s="282">
        <f t="shared" si="19"/>
        <v>0</v>
      </c>
      <c r="X66" s="282">
        <f t="shared" si="19"/>
        <v>0</v>
      </c>
      <c r="Y66" s="282">
        <f t="shared" si="19"/>
        <v>0</v>
      </c>
      <c r="Z66" s="282">
        <f t="shared" si="19"/>
        <v>0</v>
      </c>
      <c r="AA66" s="282">
        <f t="shared" si="19"/>
        <v>0</v>
      </c>
      <c r="AB66" s="282">
        <f t="shared" si="19"/>
        <v>0</v>
      </c>
      <c r="AC66" s="282">
        <f t="shared" si="19"/>
        <v>0</v>
      </c>
      <c r="AD66" s="282">
        <f t="shared" si="19"/>
        <v>0</v>
      </c>
      <c r="AE66" s="282">
        <f t="shared" si="19"/>
        <v>0</v>
      </c>
      <c r="AF66" s="282">
        <f t="shared" si="19"/>
        <v>0</v>
      </c>
      <c r="AG66" s="282">
        <f t="shared" si="19"/>
        <v>0</v>
      </c>
      <c r="AH66" s="282">
        <f t="shared" si="19"/>
        <v>0</v>
      </c>
      <c r="AJ66" s="366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366"/>
    </row>
    <row r="68" spans="1:36" s="252" customFormat="1" x14ac:dyDescent="0.2">
      <c r="A68" s="255"/>
      <c r="B68" s="254"/>
      <c r="C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366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0.31479999999999991</v>
      </c>
      <c r="I69" s="313">
        <f>IFERROR(HLOOKUP(I56,Parametre!$C$113:$DS$119,5,FALSE),0)</f>
        <v>0.31479999999999991</v>
      </c>
      <c r="J69" s="313">
        <f>IFERROR(HLOOKUP(J56,Parametre!$C$113:$DS$119,5,FALSE),0)</f>
        <v>0.31479999999999991</v>
      </c>
      <c r="K69" s="313">
        <f>IFERROR(HLOOKUP(K56,Parametre!$C$113:$DS$119,5,FALSE),0)</f>
        <v>0.31479999999999991</v>
      </c>
      <c r="L69" s="313">
        <f>IFERROR(HLOOKUP(L56,Parametre!$C$113:$DS$119,5,FALSE),0)</f>
        <v>0.31479999999999991</v>
      </c>
      <c r="M69" s="313">
        <f>IFERROR(HLOOKUP(M56,Parametre!$C$113:$DS$119,5,FALSE),0)</f>
        <v>0.31479999999999991</v>
      </c>
      <c r="N69" s="313">
        <f>IFERROR(HLOOKUP(N56,Parametre!$C$113:$DS$119,5,FALSE),0)</f>
        <v>0.31479999999999991</v>
      </c>
      <c r="O69" s="313">
        <f>IFERROR(HLOOKUP(O56,Parametre!$C$113:$DS$119,5,FALSE),0)</f>
        <v>0.31479999999999991</v>
      </c>
      <c r="P69" s="313">
        <f>IFERROR(HLOOKUP(P56,Parametre!$C$113:$DS$119,5,FALSE),0)</f>
        <v>0.31479999999999991</v>
      </c>
      <c r="Q69" s="313">
        <f>IFERROR(HLOOKUP(Q56,Parametre!$C$113:$DS$119,5,FALSE),0)</f>
        <v>0.31479999999999991</v>
      </c>
      <c r="R69" s="313">
        <f>IFERROR(HLOOKUP(R56,Parametre!$C$113:$DS$119,5,FALSE),0)</f>
        <v>0.31479999999999991</v>
      </c>
      <c r="S69" s="313">
        <f>IFERROR(HLOOKUP(S56,Parametre!$C$113:$DS$119,5,FALSE),0)</f>
        <v>0.31479999999999991</v>
      </c>
      <c r="T69" s="313">
        <f>IFERROR(HLOOKUP(T56,Parametre!$C$113:$DS$119,5,FALSE),0)</f>
        <v>0.31479999999999991</v>
      </c>
      <c r="U69" s="313">
        <f>IFERROR(HLOOKUP(U56,Parametre!$C$113:$DS$119,5,FALSE),0)</f>
        <v>0.31479999999999991</v>
      </c>
      <c r="V69" s="313">
        <f>IFERROR(HLOOKUP(V56,Parametre!$C$113:$DS$119,5,FALSE),0)</f>
        <v>0.31479999999999991</v>
      </c>
      <c r="W69" s="313">
        <f>IFERROR(HLOOKUP(W56,Parametre!$C$113:$DS$119,5,FALSE),0)</f>
        <v>0.31479999999999991</v>
      </c>
      <c r="X69" s="313">
        <f>IFERROR(HLOOKUP(X56,Parametre!$C$113:$DS$119,5,FALSE),0)</f>
        <v>0.31479999999999991</v>
      </c>
      <c r="Y69" s="313">
        <f>IFERROR(HLOOKUP(Y56,Parametre!$C$113:$DS$119,5,FALSE),0)</f>
        <v>0.31479999999999991</v>
      </c>
      <c r="Z69" s="313">
        <f>IFERROR(HLOOKUP(Z56,Parametre!$C$113:$DS$119,5,FALSE),0)</f>
        <v>0.31479999999999991</v>
      </c>
      <c r="AA69" s="313">
        <f>IFERROR(HLOOKUP(AA56,Parametre!$C$113:$DS$119,5,FALSE),0)</f>
        <v>0.31479999999999991</v>
      </c>
      <c r="AB69" s="313">
        <f>IFERROR(HLOOKUP(AB56,Parametre!$C$113:$DS$119,5,FALSE),0)</f>
        <v>0.31479999999999991</v>
      </c>
      <c r="AC69" s="313">
        <f>IFERROR(HLOOKUP(AC56,Parametre!$C$113:$DS$119,5,FALSE),0)</f>
        <v>0.31479999999999991</v>
      </c>
      <c r="AD69" s="313">
        <f>IFERROR(HLOOKUP(AD56,Parametre!$C$113:$DS$119,5,FALSE),0)</f>
        <v>0.31479999999999991</v>
      </c>
      <c r="AE69" s="313">
        <f>IFERROR(HLOOKUP(AE56,Parametre!$C$113:$DS$119,5,FALSE),0)</f>
        <v>0.31479999999999991</v>
      </c>
      <c r="AF69" s="313">
        <f>IFERROR(HLOOKUP(AF56,Parametre!$C$113:$DS$119,5,FALSE),0)</f>
        <v>0.31479999999999991</v>
      </c>
      <c r="AG69" s="313">
        <f>IFERROR(HLOOKUP(AG56,Parametre!$C$113:$DS$119,5,FALSE),0)</f>
        <v>0.31479999999999991</v>
      </c>
      <c r="AH69" s="313">
        <f>IFERROR(HLOOKUP(AH56,Parametre!$C$113:$DS$119,5,FALSE),0)</f>
        <v>0.31479999999999991</v>
      </c>
      <c r="AJ69" s="366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0.35460000000000003</v>
      </c>
      <c r="I70" s="313">
        <f>IFERROR(HLOOKUP(I57,Parametre!$C$113:$DS$119,5,FALSE),0)</f>
        <v>0.35460000000000003</v>
      </c>
      <c r="J70" s="313">
        <f>IFERROR(HLOOKUP(J57,Parametre!$C$113:$DS$119,5,FALSE),0)</f>
        <v>0.35460000000000003</v>
      </c>
      <c r="K70" s="313">
        <f>IFERROR(HLOOKUP(K57,Parametre!$C$113:$DS$119,5,FALSE),0)</f>
        <v>0.35460000000000003</v>
      </c>
      <c r="L70" s="313">
        <f>IFERROR(HLOOKUP(L57,Parametre!$C$113:$DS$119,5,FALSE),0)</f>
        <v>0.35460000000000003</v>
      </c>
      <c r="M70" s="313">
        <f>IFERROR(HLOOKUP(M57,Parametre!$C$113:$DS$119,5,FALSE),0)</f>
        <v>0.35460000000000003</v>
      </c>
      <c r="N70" s="313">
        <f>IFERROR(HLOOKUP(N57,Parametre!$C$113:$DS$119,5,FALSE),0)</f>
        <v>0.35460000000000003</v>
      </c>
      <c r="O70" s="313">
        <f>IFERROR(HLOOKUP(O57,Parametre!$C$113:$DS$119,5,FALSE),0)</f>
        <v>0.35460000000000003</v>
      </c>
      <c r="P70" s="313">
        <f>IFERROR(HLOOKUP(P57,Parametre!$C$113:$DS$119,5,FALSE),0)</f>
        <v>0.35460000000000003</v>
      </c>
      <c r="Q70" s="313">
        <f>IFERROR(HLOOKUP(Q57,Parametre!$C$113:$DS$119,5,FALSE),0)</f>
        <v>0.35460000000000003</v>
      </c>
      <c r="R70" s="313">
        <f>IFERROR(HLOOKUP(R57,Parametre!$C$113:$DS$119,5,FALSE),0)</f>
        <v>0.35460000000000003</v>
      </c>
      <c r="S70" s="313">
        <f>IFERROR(HLOOKUP(S57,Parametre!$C$113:$DS$119,5,FALSE),0)</f>
        <v>0.35460000000000003</v>
      </c>
      <c r="T70" s="313">
        <f>IFERROR(HLOOKUP(T57,Parametre!$C$113:$DS$119,5,FALSE),0)</f>
        <v>0.35460000000000003</v>
      </c>
      <c r="U70" s="313">
        <f>IFERROR(HLOOKUP(U57,Parametre!$C$113:$DS$119,5,FALSE),0)</f>
        <v>0.35460000000000003</v>
      </c>
      <c r="V70" s="313">
        <f>IFERROR(HLOOKUP(V57,Parametre!$C$113:$DS$119,5,FALSE),0)</f>
        <v>0.35460000000000003</v>
      </c>
      <c r="W70" s="313">
        <f>IFERROR(HLOOKUP(W57,Parametre!$C$113:$DS$119,5,FALSE),0)</f>
        <v>0.35460000000000003</v>
      </c>
      <c r="X70" s="313">
        <f>IFERROR(HLOOKUP(X57,Parametre!$C$113:$DS$119,5,FALSE),0)</f>
        <v>0.35460000000000003</v>
      </c>
      <c r="Y70" s="313">
        <f>IFERROR(HLOOKUP(Y57,Parametre!$C$113:$DS$119,5,FALSE),0)</f>
        <v>0.35460000000000003</v>
      </c>
      <c r="Z70" s="313">
        <f>IFERROR(HLOOKUP(Z57,Parametre!$C$113:$DS$119,5,FALSE),0)</f>
        <v>0.35460000000000003</v>
      </c>
      <c r="AA70" s="313">
        <f>IFERROR(HLOOKUP(AA57,Parametre!$C$113:$DS$119,5,FALSE),0)</f>
        <v>0.35460000000000003</v>
      </c>
      <c r="AB70" s="313">
        <f>IFERROR(HLOOKUP(AB57,Parametre!$C$113:$DS$119,5,FALSE),0)</f>
        <v>0.35460000000000003</v>
      </c>
      <c r="AC70" s="313">
        <f>IFERROR(HLOOKUP(AC57,Parametre!$C$113:$DS$119,5,FALSE),0)</f>
        <v>0.35460000000000003</v>
      </c>
      <c r="AD70" s="313">
        <f>IFERROR(HLOOKUP(AD57,Parametre!$C$113:$DS$119,5,FALSE),0)</f>
        <v>0.35460000000000003</v>
      </c>
      <c r="AE70" s="313">
        <f>IFERROR(HLOOKUP(AE57,Parametre!$C$113:$DS$119,5,FALSE),0)</f>
        <v>0.35460000000000003</v>
      </c>
      <c r="AF70" s="313">
        <f>IFERROR(HLOOKUP(AF57,Parametre!$C$113:$DS$119,5,FALSE),0)</f>
        <v>0.35460000000000003</v>
      </c>
      <c r="AG70" s="313">
        <f>IFERROR(HLOOKUP(AG57,Parametre!$C$113:$DS$119,5,FALSE),0)</f>
        <v>0.35460000000000003</v>
      </c>
      <c r="AH70" s="313">
        <f>IFERROR(HLOOKUP(AH57,Parametre!$C$113:$DS$119,5,FALSE),0)</f>
        <v>0.35460000000000003</v>
      </c>
      <c r="AJ70" s="367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365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0.31350000000000006</v>
      </c>
      <c r="I72" s="313">
        <f>IFERROR(HLOOKUP(I59,Parametre!$C$113:$DS$119,5,FALSE),0)</f>
        <v>0.31350000000000006</v>
      </c>
      <c r="J72" s="313">
        <f>IFERROR(HLOOKUP(J59,Parametre!$C$113:$DS$119,5,FALSE),0)</f>
        <v>0.31350000000000006</v>
      </c>
      <c r="K72" s="313">
        <f>IFERROR(HLOOKUP(K59,Parametre!$C$113:$DS$119,5,FALSE),0)</f>
        <v>0.31350000000000006</v>
      </c>
      <c r="L72" s="313">
        <f>IFERROR(HLOOKUP(L59,Parametre!$C$113:$DS$119,5,FALSE),0)</f>
        <v>0.31350000000000006</v>
      </c>
      <c r="M72" s="313">
        <f>IFERROR(HLOOKUP(M59,Parametre!$C$113:$DS$119,5,FALSE),0)</f>
        <v>0.31350000000000006</v>
      </c>
      <c r="N72" s="313">
        <f>IFERROR(HLOOKUP(N59,Parametre!$C$113:$DS$119,5,FALSE),0)</f>
        <v>0.31350000000000006</v>
      </c>
      <c r="O72" s="313">
        <f>IFERROR(HLOOKUP(O59,Parametre!$C$113:$DS$119,5,FALSE),0)</f>
        <v>0.31350000000000006</v>
      </c>
      <c r="P72" s="313">
        <f>IFERROR(HLOOKUP(P59,Parametre!$C$113:$DS$119,5,FALSE),0)</f>
        <v>0.31350000000000006</v>
      </c>
      <c r="Q72" s="313">
        <f>IFERROR(HLOOKUP(Q59,Parametre!$C$113:$DS$119,5,FALSE),0)</f>
        <v>0.31350000000000006</v>
      </c>
      <c r="R72" s="313">
        <f>IFERROR(HLOOKUP(R59,Parametre!$C$113:$DS$119,5,FALSE),0)</f>
        <v>0.31350000000000006</v>
      </c>
      <c r="S72" s="313">
        <f>IFERROR(HLOOKUP(S59,Parametre!$C$113:$DS$119,5,FALSE),0)</f>
        <v>0.31350000000000006</v>
      </c>
      <c r="T72" s="313">
        <f>IFERROR(HLOOKUP(T59,Parametre!$C$113:$DS$119,5,FALSE),0)</f>
        <v>0.31350000000000006</v>
      </c>
      <c r="U72" s="313">
        <f>IFERROR(HLOOKUP(U59,Parametre!$C$113:$DS$119,5,FALSE),0)</f>
        <v>0.31350000000000006</v>
      </c>
      <c r="V72" s="313">
        <f>IFERROR(HLOOKUP(V59,Parametre!$C$113:$DS$119,5,FALSE),0)</f>
        <v>0.31350000000000006</v>
      </c>
      <c r="W72" s="313">
        <f>IFERROR(HLOOKUP(W59,Parametre!$C$113:$DS$119,5,FALSE),0)</f>
        <v>0.31350000000000006</v>
      </c>
      <c r="X72" s="313">
        <f>IFERROR(HLOOKUP(X59,Parametre!$C$113:$DS$119,5,FALSE),0)</f>
        <v>0.31350000000000006</v>
      </c>
      <c r="Y72" s="313">
        <f>IFERROR(HLOOKUP(Y59,Parametre!$C$113:$DS$119,5,FALSE),0)</f>
        <v>0.31350000000000006</v>
      </c>
      <c r="Z72" s="313">
        <f>IFERROR(HLOOKUP(Z59,Parametre!$C$113:$DS$119,5,FALSE),0)</f>
        <v>0.31350000000000006</v>
      </c>
      <c r="AA72" s="313">
        <f>IFERROR(HLOOKUP(AA59,Parametre!$C$113:$DS$119,5,FALSE),0)</f>
        <v>0.31350000000000006</v>
      </c>
      <c r="AB72" s="313">
        <f>IFERROR(HLOOKUP(AB59,Parametre!$C$113:$DS$119,5,FALSE),0)</f>
        <v>0.31350000000000006</v>
      </c>
      <c r="AC72" s="313">
        <f>IFERROR(HLOOKUP(AC59,Parametre!$C$113:$DS$119,5,FALSE),0)</f>
        <v>0.31350000000000006</v>
      </c>
      <c r="AD72" s="313">
        <f>IFERROR(HLOOKUP(AD59,Parametre!$C$113:$DS$119,5,FALSE),0)</f>
        <v>0.31350000000000006</v>
      </c>
      <c r="AE72" s="313">
        <f>IFERROR(HLOOKUP(AE59,Parametre!$C$113:$DS$119,5,FALSE),0)</f>
        <v>0.31350000000000006</v>
      </c>
      <c r="AF72" s="313">
        <f>IFERROR(HLOOKUP(AF59,Parametre!$C$113:$DS$119,5,FALSE),0)</f>
        <v>0.31350000000000006</v>
      </c>
      <c r="AG72" s="313">
        <f>IFERROR(HLOOKUP(AG59,Parametre!$C$113:$DS$119,5,FALSE),0)</f>
        <v>0.31350000000000006</v>
      </c>
      <c r="AH72" s="313">
        <f>IFERROR(HLOOKUP(AH59,Parametre!$C$113:$DS$119,5,FALSE),0)</f>
        <v>0.31350000000000006</v>
      </c>
      <c r="AJ72" s="363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365"/>
    </row>
    <row r="74" spans="1:36" x14ac:dyDescent="0.2">
      <c r="AJ74" s="365"/>
    </row>
    <row r="75" spans="1:36" x14ac:dyDescent="0.2">
      <c r="AJ75" s="365"/>
    </row>
    <row r="76" spans="1:36" s="256" customFormat="1" x14ac:dyDescent="0.2">
      <c r="A76" s="275" t="s">
        <v>493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365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366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366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E138*$AJ$79</f>
        <v>57</v>
      </c>
      <c r="F79" s="280">
        <f t="shared" ref="F79:AH79" si="22">F138*$AJ$79</f>
        <v>57</v>
      </c>
      <c r="G79" s="280">
        <f t="shared" si="22"/>
        <v>57</v>
      </c>
      <c r="H79" s="280">
        <f t="shared" si="22"/>
        <v>58</v>
      </c>
      <c r="I79" s="280">
        <f t="shared" si="22"/>
        <v>58</v>
      </c>
      <c r="J79" s="280">
        <f t="shared" si="22"/>
        <v>58</v>
      </c>
      <c r="K79" s="280">
        <f t="shared" si="22"/>
        <v>58</v>
      </c>
      <c r="L79" s="280">
        <f t="shared" si="22"/>
        <v>58</v>
      </c>
      <c r="M79" s="280">
        <f t="shared" si="22"/>
        <v>58</v>
      </c>
      <c r="N79" s="280">
        <f t="shared" si="22"/>
        <v>58</v>
      </c>
      <c r="O79" s="280">
        <f t="shared" si="22"/>
        <v>58</v>
      </c>
      <c r="P79" s="280">
        <f t="shared" si="22"/>
        <v>58</v>
      </c>
      <c r="Q79" s="280">
        <f t="shared" si="22"/>
        <v>58</v>
      </c>
      <c r="R79" s="280">
        <f t="shared" si="22"/>
        <v>58</v>
      </c>
      <c r="S79" s="280">
        <f t="shared" si="22"/>
        <v>58</v>
      </c>
      <c r="T79" s="280">
        <f t="shared" si="22"/>
        <v>58</v>
      </c>
      <c r="U79" s="280">
        <f t="shared" si="22"/>
        <v>58</v>
      </c>
      <c r="V79" s="280">
        <f t="shared" si="22"/>
        <v>58</v>
      </c>
      <c r="W79" s="280">
        <f t="shared" si="22"/>
        <v>58</v>
      </c>
      <c r="X79" s="280">
        <f t="shared" si="22"/>
        <v>58</v>
      </c>
      <c r="Y79" s="280">
        <f t="shared" si="22"/>
        <v>58</v>
      </c>
      <c r="Z79" s="280">
        <f t="shared" si="22"/>
        <v>58</v>
      </c>
      <c r="AA79" s="280">
        <f t="shared" si="22"/>
        <v>58</v>
      </c>
      <c r="AB79" s="280">
        <f t="shared" si="22"/>
        <v>58</v>
      </c>
      <c r="AC79" s="280">
        <f t="shared" si="22"/>
        <v>58</v>
      </c>
      <c r="AD79" s="280">
        <f t="shared" si="22"/>
        <v>58</v>
      </c>
      <c r="AE79" s="280">
        <f t="shared" si="22"/>
        <v>58</v>
      </c>
      <c r="AF79" s="280">
        <f t="shared" si="22"/>
        <v>58</v>
      </c>
      <c r="AG79" s="280">
        <f t="shared" si="22"/>
        <v>58</v>
      </c>
      <c r="AH79" s="280">
        <f t="shared" si="22"/>
        <v>58</v>
      </c>
      <c r="AJ79" s="366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E139*$AJ$80</f>
        <v>38</v>
      </c>
      <c r="F80" s="280">
        <f t="shared" ref="F80:AH80" si="23">F139*$AJ$80</f>
        <v>38</v>
      </c>
      <c r="G80" s="280">
        <f t="shared" si="23"/>
        <v>38</v>
      </c>
      <c r="H80" s="280">
        <f t="shared" si="23"/>
        <v>44</v>
      </c>
      <c r="I80" s="280">
        <f t="shared" si="23"/>
        <v>44</v>
      </c>
      <c r="J80" s="280">
        <f t="shared" si="23"/>
        <v>44</v>
      </c>
      <c r="K80" s="280">
        <f t="shared" si="23"/>
        <v>44</v>
      </c>
      <c r="L80" s="280">
        <f t="shared" si="23"/>
        <v>44</v>
      </c>
      <c r="M80" s="280">
        <f t="shared" si="23"/>
        <v>44</v>
      </c>
      <c r="N80" s="280">
        <f t="shared" si="23"/>
        <v>44</v>
      </c>
      <c r="O80" s="280">
        <f t="shared" si="23"/>
        <v>44</v>
      </c>
      <c r="P80" s="280">
        <f t="shared" si="23"/>
        <v>44</v>
      </c>
      <c r="Q80" s="280">
        <f t="shared" si="23"/>
        <v>44</v>
      </c>
      <c r="R80" s="280">
        <f t="shared" si="23"/>
        <v>44</v>
      </c>
      <c r="S80" s="280">
        <f t="shared" si="23"/>
        <v>44</v>
      </c>
      <c r="T80" s="280">
        <f t="shared" si="23"/>
        <v>44</v>
      </c>
      <c r="U80" s="280">
        <f t="shared" si="23"/>
        <v>44</v>
      </c>
      <c r="V80" s="280">
        <f t="shared" si="23"/>
        <v>44</v>
      </c>
      <c r="W80" s="280">
        <f t="shared" si="23"/>
        <v>44</v>
      </c>
      <c r="X80" s="280">
        <f t="shared" si="23"/>
        <v>44</v>
      </c>
      <c r="Y80" s="280">
        <f t="shared" si="23"/>
        <v>44</v>
      </c>
      <c r="Z80" s="280">
        <f t="shared" si="23"/>
        <v>44</v>
      </c>
      <c r="AA80" s="280">
        <f t="shared" si="23"/>
        <v>44</v>
      </c>
      <c r="AB80" s="280">
        <f t="shared" si="23"/>
        <v>44</v>
      </c>
      <c r="AC80" s="280">
        <f t="shared" si="23"/>
        <v>44</v>
      </c>
      <c r="AD80" s="280">
        <f t="shared" si="23"/>
        <v>44</v>
      </c>
      <c r="AE80" s="280">
        <f t="shared" si="23"/>
        <v>44</v>
      </c>
      <c r="AF80" s="280">
        <f t="shared" si="23"/>
        <v>44</v>
      </c>
      <c r="AG80" s="280">
        <f t="shared" si="23"/>
        <v>44</v>
      </c>
      <c r="AH80" s="280">
        <f t="shared" si="23"/>
        <v>44</v>
      </c>
      <c r="AJ80" s="366">
        <v>1</v>
      </c>
    </row>
    <row r="81" spans="1:36" s="252" customFormat="1" x14ac:dyDescent="0.2">
      <c r="A81" s="255">
        <v>3</v>
      </c>
      <c r="B81" s="254" t="s">
        <v>562</v>
      </c>
      <c r="C81" s="254" t="s">
        <v>537</v>
      </c>
      <c r="D81" s="262">
        <v>3.5</v>
      </c>
      <c r="E81" s="280">
        <f>E140*$AJ$81</f>
        <v>85</v>
      </c>
      <c r="F81" s="280">
        <f t="shared" ref="F81:AH81" si="24">F140*$AJ$81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366">
        <v>1</v>
      </c>
    </row>
    <row r="82" spans="1:36" s="252" customFormat="1" x14ac:dyDescent="0.2">
      <c r="A82" s="255" t="s">
        <v>539</v>
      </c>
      <c r="B82" s="269" t="s">
        <v>562</v>
      </c>
      <c r="C82" s="269" t="s">
        <v>536</v>
      </c>
      <c r="D82" s="270">
        <v>3.8</v>
      </c>
      <c r="E82" s="280">
        <f>E141*$AJ$82</f>
        <v>0</v>
      </c>
      <c r="F82" s="280">
        <f t="shared" ref="F82:AH82" si="25">F141*$AJ$82</f>
        <v>0</v>
      </c>
      <c r="G82" s="280">
        <f t="shared" si="25"/>
        <v>0</v>
      </c>
      <c r="H82" s="280">
        <f t="shared" si="25"/>
        <v>75</v>
      </c>
      <c r="I82" s="280">
        <f t="shared" si="25"/>
        <v>75</v>
      </c>
      <c r="J82" s="280">
        <f t="shared" si="25"/>
        <v>75</v>
      </c>
      <c r="K82" s="280">
        <f t="shared" si="25"/>
        <v>75</v>
      </c>
      <c r="L82" s="280">
        <f t="shared" si="25"/>
        <v>75</v>
      </c>
      <c r="M82" s="280">
        <f t="shared" si="25"/>
        <v>75</v>
      </c>
      <c r="N82" s="280">
        <f t="shared" si="25"/>
        <v>75</v>
      </c>
      <c r="O82" s="280">
        <f t="shared" si="25"/>
        <v>75</v>
      </c>
      <c r="P82" s="280">
        <f t="shared" si="25"/>
        <v>75</v>
      </c>
      <c r="Q82" s="280">
        <f t="shared" si="25"/>
        <v>75</v>
      </c>
      <c r="R82" s="280">
        <f t="shared" si="25"/>
        <v>75</v>
      </c>
      <c r="S82" s="280">
        <f t="shared" si="25"/>
        <v>75</v>
      </c>
      <c r="T82" s="280">
        <f t="shared" si="25"/>
        <v>75</v>
      </c>
      <c r="U82" s="280">
        <f t="shared" si="25"/>
        <v>75</v>
      </c>
      <c r="V82" s="280">
        <f t="shared" si="25"/>
        <v>75</v>
      </c>
      <c r="W82" s="280">
        <f t="shared" si="25"/>
        <v>75</v>
      </c>
      <c r="X82" s="280">
        <f t="shared" si="25"/>
        <v>75</v>
      </c>
      <c r="Y82" s="280">
        <f t="shared" si="25"/>
        <v>75</v>
      </c>
      <c r="Z82" s="280">
        <f t="shared" si="25"/>
        <v>75</v>
      </c>
      <c r="AA82" s="280">
        <f t="shared" si="25"/>
        <v>75</v>
      </c>
      <c r="AB82" s="280">
        <f t="shared" si="25"/>
        <v>75</v>
      </c>
      <c r="AC82" s="280">
        <f t="shared" si="25"/>
        <v>75</v>
      </c>
      <c r="AD82" s="280">
        <f t="shared" si="25"/>
        <v>75</v>
      </c>
      <c r="AE82" s="280">
        <f t="shared" si="25"/>
        <v>75</v>
      </c>
      <c r="AF82" s="280">
        <f t="shared" si="25"/>
        <v>75</v>
      </c>
      <c r="AG82" s="280">
        <f t="shared" si="25"/>
        <v>75</v>
      </c>
      <c r="AH82" s="280">
        <f t="shared" si="25"/>
        <v>75</v>
      </c>
      <c r="AJ82" s="366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366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1'!E61/'Rýchlosti 1'!E79,0)</f>
        <v>0</v>
      </c>
      <c r="F84" s="282">
        <f>IFERROR('Intenzity 1'!F61/'Rýchlosti 1'!F79,0)</f>
        <v>0</v>
      </c>
      <c r="G84" s="282">
        <f>IFERROR('Intenzity 1'!G61/'Rýchlosti 1'!G79,0)</f>
        <v>0</v>
      </c>
      <c r="H84" s="282">
        <f>IFERROR('Intenzity 1'!H61/'Rýchlosti 1'!H79,0)</f>
        <v>0</v>
      </c>
      <c r="I84" s="282">
        <f>IFERROR('Intenzity 1'!I61/'Rýchlosti 1'!I79,0)</f>
        <v>0</v>
      </c>
      <c r="J84" s="282">
        <f>IFERROR('Intenzity 1'!J61/'Rýchlosti 1'!J79,0)</f>
        <v>0</v>
      </c>
      <c r="K84" s="282">
        <f>IFERROR('Intenzity 1'!K61/'Rýchlosti 1'!K79,0)</f>
        <v>0</v>
      </c>
      <c r="L84" s="282">
        <f>IFERROR('Intenzity 1'!L61/'Rýchlosti 1'!L79,0)</f>
        <v>0</v>
      </c>
      <c r="M84" s="282">
        <f>IFERROR('Intenzity 1'!M61/'Rýchlosti 1'!M79,0)</f>
        <v>0</v>
      </c>
      <c r="N84" s="282">
        <f>IFERROR('Intenzity 1'!N61/'Rýchlosti 1'!N79,0)</f>
        <v>0</v>
      </c>
      <c r="O84" s="282">
        <f>IFERROR('Intenzity 1'!O61/'Rýchlosti 1'!O79,0)</f>
        <v>0</v>
      </c>
      <c r="P84" s="282">
        <f>IFERROR('Intenzity 1'!P61/'Rýchlosti 1'!P79,0)</f>
        <v>0</v>
      </c>
      <c r="Q84" s="282">
        <f>IFERROR('Intenzity 1'!Q61/'Rýchlosti 1'!Q79,0)</f>
        <v>0</v>
      </c>
      <c r="R84" s="282">
        <f>IFERROR('Intenzity 1'!R61/'Rýchlosti 1'!R79,0)</f>
        <v>0</v>
      </c>
      <c r="S84" s="282">
        <f>IFERROR('Intenzity 1'!S61/'Rýchlosti 1'!S79,0)</f>
        <v>0</v>
      </c>
      <c r="T84" s="282">
        <f>IFERROR('Intenzity 1'!T61/'Rýchlosti 1'!T79,0)</f>
        <v>0</v>
      </c>
      <c r="U84" s="282">
        <f>IFERROR('Intenzity 1'!U61/'Rýchlosti 1'!U79,0)</f>
        <v>0</v>
      </c>
      <c r="V84" s="282">
        <f>IFERROR('Intenzity 1'!V61/'Rýchlosti 1'!V79,0)</f>
        <v>0</v>
      </c>
      <c r="W84" s="282">
        <f>IFERROR('Intenzity 1'!W61/'Rýchlosti 1'!W79,0)</f>
        <v>0</v>
      </c>
      <c r="X84" s="282">
        <f>IFERROR('Intenzity 1'!X61/'Rýchlosti 1'!X79,0)</f>
        <v>0</v>
      </c>
      <c r="Y84" s="282">
        <f>IFERROR('Intenzity 1'!Y61/'Rýchlosti 1'!Y79,0)</f>
        <v>0</v>
      </c>
      <c r="Z84" s="282">
        <f>IFERROR('Intenzity 1'!Z61/'Rýchlosti 1'!Z79,0)</f>
        <v>0</v>
      </c>
      <c r="AA84" s="282">
        <f>IFERROR('Intenzity 1'!AA61/'Rýchlosti 1'!AA79,0)</f>
        <v>0</v>
      </c>
      <c r="AB84" s="282">
        <f>IFERROR('Intenzity 1'!AB61/'Rýchlosti 1'!AB79,0)</f>
        <v>0</v>
      </c>
      <c r="AC84" s="282">
        <f>IFERROR('Intenzity 1'!AC61/'Rýchlosti 1'!AC79,0)</f>
        <v>0</v>
      </c>
      <c r="AD84" s="282">
        <f>IFERROR('Intenzity 1'!AD61/'Rýchlosti 1'!AD79,0)</f>
        <v>0</v>
      </c>
      <c r="AE84" s="282">
        <f>IFERROR('Intenzity 1'!AE61/'Rýchlosti 1'!AE79,0)</f>
        <v>0</v>
      </c>
      <c r="AF84" s="282">
        <f>IFERROR('Intenzity 1'!AF61/'Rýchlosti 1'!AF79,0)</f>
        <v>0</v>
      </c>
      <c r="AG84" s="282">
        <f>IFERROR('Intenzity 1'!AG61/'Rýchlosti 1'!AG79,0)</f>
        <v>0</v>
      </c>
      <c r="AH84" s="282">
        <f>IFERROR('Intenzity 1'!AH61/'Rýchlosti 1'!AH79,0)</f>
        <v>0</v>
      </c>
      <c r="AJ84" s="374"/>
    </row>
    <row r="85" spans="1:36" s="252" customFormat="1" x14ac:dyDescent="0.2">
      <c r="A85" s="255"/>
      <c r="B85" s="254"/>
      <c r="C85" s="254"/>
      <c r="D85" s="262"/>
      <c r="E85" s="282">
        <f>IFERROR('Intenzity 1'!E62/'Rýchlosti 1'!E80,0)</f>
        <v>0</v>
      </c>
      <c r="F85" s="282">
        <f>IFERROR('Intenzity 1'!F62/'Rýchlosti 1'!F80,0)</f>
        <v>0</v>
      </c>
      <c r="G85" s="282">
        <f>IFERROR('Intenzity 1'!G62/'Rýchlosti 1'!G80,0)</f>
        <v>0</v>
      </c>
      <c r="H85" s="282">
        <f>IFERROR('Intenzity 1'!H62/'Rýchlosti 1'!H80,0)</f>
        <v>0</v>
      </c>
      <c r="I85" s="282">
        <f>IFERROR('Intenzity 1'!I62/'Rýchlosti 1'!I80,0)</f>
        <v>0</v>
      </c>
      <c r="J85" s="282">
        <f>IFERROR('Intenzity 1'!J62/'Rýchlosti 1'!J80,0)</f>
        <v>0</v>
      </c>
      <c r="K85" s="282">
        <f>IFERROR('Intenzity 1'!K62/'Rýchlosti 1'!K80,0)</f>
        <v>0</v>
      </c>
      <c r="L85" s="282">
        <f>IFERROR('Intenzity 1'!L62/'Rýchlosti 1'!L80,0)</f>
        <v>0</v>
      </c>
      <c r="M85" s="282">
        <f>IFERROR('Intenzity 1'!M62/'Rýchlosti 1'!M80,0)</f>
        <v>0</v>
      </c>
      <c r="N85" s="282">
        <f>IFERROR('Intenzity 1'!N62/'Rýchlosti 1'!N80,0)</f>
        <v>0</v>
      </c>
      <c r="O85" s="282">
        <f>IFERROR('Intenzity 1'!O62/'Rýchlosti 1'!O80,0)</f>
        <v>0</v>
      </c>
      <c r="P85" s="282">
        <f>IFERROR('Intenzity 1'!P62/'Rýchlosti 1'!P80,0)</f>
        <v>0</v>
      </c>
      <c r="Q85" s="282">
        <f>IFERROR('Intenzity 1'!Q62/'Rýchlosti 1'!Q80,0)</f>
        <v>0</v>
      </c>
      <c r="R85" s="282">
        <f>IFERROR('Intenzity 1'!R62/'Rýchlosti 1'!R80,0)</f>
        <v>0</v>
      </c>
      <c r="S85" s="282">
        <f>IFERROR('Intenzity 1'!S62/'Rýchlosti 1'!S80,0)</f>
        <v>0</v>
      </c>
      <c r="T85" s="282">
        <f>IFERROR('Intenzity 1'!T62/'Rýchlosti 1'!T80,0)</f>
        <v>0</v>
      </c>
      <c r="U85" s="282">
        <f>IFERROR('Intenzity 1'!U62/'Rýchlosti 1'!U80,0)</f>
        <v>0</v>
      </c>
      <c r="V85" s="282">
        <f>IFERROR('Intenzity 1'!V62/'Rýchlosti 1'!V80,0)</f>
        <v>0</v>
      </c>
      <c r="W85" s="282">
        <f>IFERROR('Intenzity 1'!W62/'Rýchlosti 1'!W80,0)</f>
        <v>0</v>
      </c>
      <c r="X85" s="282">
        <f>IFERROR('Intenzity 1'!X62/'Rýchlosti 1'!X80,0)</f>
        <v>0</v>
      </c>
      <c r="Y85" s="282">
        <f>IFERROR('Intenzity 1'!Y62/'Rýchlosti 1'!Y80,0)</f>
        <v>0</v>
      </c>
      <c r="Z85" s="282">
        <f>IFERROR('Intenzity 1'!Z62/'Rýchlosti 1'!Z80,0)</f>
        <v>0</v>
      </c>
      <c r="AA85" s="282">
        <f>IFERROR('Intenzity 1'!AA62/'Rýchlosti 1'!AA80,0)</f>
        <v>0</v>
      </c>
      <c r="AB85" s="282">
        <f>IFERROR('Intenzity 1'!AB62/'Rýchlosti 1'!AB80,0)</f>
        <v>0</v>
      </c>
      <c r="AC85" s="282">
        <f>IFERROR('Intenzity 1'!AC62/'Rýchlosti 1'!AC80,0)</f>
        <v>0</v>
      </c>
      <c r="AD85" s="282">
        <f>IFERROR('Intenzity 1'!AD62/'Rýchlosti 1'!AD80,0)</f>
        <v>0</v>
      </c>
      <c r="AE85" s="282">
        <f>IFERROR('Intenzity 1'!AE62/'Rýchlosti 1'!AE80,0)</f>
        <v>0</v>
      </c>
      <c r="AF85" s="282">
        <f>IFERROR('Intenzity 1'!AF62/'Rýchlosti 1'!AF80,0)</f>
        <v>0</v>
      </c>
      <c r="AG85" s="282">
        <f>IFERROR('Intenzity 1'!AG62/'Rýchlosti 1'!AG80,0)</f>
        <v>0</v>
      </c>
      <c r="AH85" s="282">
        <f>IFERROR('Intenzity 1'!AH62/'Rýchlosti 1'!AH80,0)</f>
        <v>0</v>
      </c>
      <c r="AJ85" s="374"/>
    </row>
    <row r="86" spans="1:36" s="252" customFormat="1" x14ac:dyDescent="0.2">
      <c r="A86" s="255"/>
      <c r="B86" s="254"/>
      <c r="C86" s="254"/>
      <c r="D86" s="262"/>
      <c r="E86" s="282">
        <f>IFERROR('Intenzity 1'!E63/'Rýchlosti 1'!E81,0)</f>
        <v>0</v>
      </c>
      <c r="F86" s="282">
        <f>IFERROR('Intenzity 1'!F63/'Rýchlosti 1'!F81,0)</f>
        <v>0</v>
      </c>
      <c r="G86" s="282">
        <f>IFERROR('Intenzity 1'!G63/'Rýchlosti 1'!G81,0)</f>
        <v>0</v>
      </c>
      <c r="H86" s="282">
        <f>IFERROR('Intenzity 1'!H63/'Rýchlosti 1'!H81,0)</f>
        <v>0</v>
      </c>
      <c r="I86" s="282">
        <f>IFERROR('Intenzity 1'!I63/'Rýchlosti 1'!I81,0)</f>
        <v>0</v>
      </c>
      <c r="J86" s="282">
        <f>IFERROR('Intenzity 1'!J63/'Rýchlosti 1'!J81,0)</f>
        <v>0</v>
      </c>
      <c r="K86" s="282">
        <f>IFERROR('Intenzity 1'!K63/'Rýchlosti 1'!K81,0)</f>
        <v>0</v>
      </c>
      <c r="L86" s="282">
        <f>IFERROR('Intenzity 1'!L63/'Rýchlosti 1'!L81,0)</f>
        <v>0</v>
      </c>
      <c r="M86" s="282">
        <f>IFERROR('Intenzity 1'!M63/'Rýchlosti 1'!M81,0)</f>
        <v>0</v>
      </c>
      <c r="N86" s="282">
        <f>IFERROR('Intenzity 1'!N63/'Rýchlosti 1'!N81,0)</f>
        <v>0</v>
      </c>
      <c r="O86" s="282">
        <f>IFERROR('Intenzity 1'!O63/'Rýchlosti 1'!O81,0)</f>
        <v>0</v>
      </c>
      <c r="P86" s="282">
        <f>IFERROR('Intenzity 1'!P63/'Rýchlosti 1'!P81,0)</f>
        <v>0</v>
      </c>
      <c r="Q86" s="282">
        <f>IFERROR('Intenzity 1'!Q63/'Rýchlosti 1'!Q81,0)</f>
        <v>0</v>
      </c>
      <c r="R86" s="282">
        <f>IFERROR('Intenzity 1'!R63/'Rýchlosti 1'!R81,0)</f>
        <v>0</v>
      </c>
      <c r="S86" s="282">
        <f>IFERROR('Intenzity 1'!S63/'Rýchlosti 1'!S81,0)</f>
        <v>0</v>
      </c>
      <c r="T86" s="282">
        <f>IFERROR('Intenzity 1'!T63/'Rýchlosti 1'!T81,0)</f>
        <v>0</v>
      </c>
      <c r="U86" s="282">
        <f>IFERROR('Intenzity 1'!U63/'Rýchlosti 1'!U81,0)</f>
        <v>0</v>
      </c>
      <c r="V86" s="282">
        <f>IFERROR('Intenzity 1'!V63/'Rýchlosti 1'!V81,0)</f>
        <v>0</v>
      </c>
      <c r="W86" s="282">
        <f>IFERROR('Intenzity 1'!W63/'Rýchlosti 1'!W81,0)</f>
        <v>0</v>
      </c>
      <c r="X86" s="282">
        <f>IFERROR('Intenzity 1'!X63/'Rýchlosti 1'!X81,0)</f>
        <v>0</v>
      </c>
      <c r="Y86" s="282">
        <f>IFERROR('Intenzity 1'!Y63/'Rýchlosti 1'!Y81,0)</f>
        <v>0</v>
      </c>
      <c r="Z86" s="282">
        <f>IFERROR('Intenzity 1'!Z63/'Rýchlosti 1'!Z81,0)</f>
        <v>0</v>
      </c>
      <c r="AA86" s="282">
        <f>IFERROR('Intenzity 1'!AA63/'Rýchlosti 1'!AA81,0)</f>
        <v>0</v>
      </c>
      <c r="AB86" s="282">
        <f>IFERROR('Intenzity 1'!AB63/'Rýchlosti 1'!AB81,0)</f>
        <v>0</v>
      </c>
      <c r="AC86" s="282">
        <f>IFERROR('Intenzity 1'!AC63/'Rýchlosti 1'!AC81,0)</f>
        <v>0</v>
      </c>
      <c r="AD86" s="282">
        <f>IFERROR('Intenzity 1'!AD63/'Rýchlosti 1'!AD81,0)</f>
        <v>0</v>
      </c>
      <c r="AE86" s="282">
        <f>IFERROR('Intenzity 1'!AE63/'Rýchlosti 1'!AE81,0)</f>
        <v>0</v>
      </c>
      <c r="AF86" s="282">
        <f>IFERROR('Intenzity 1'!AF63/'Rýchlosti 1'!AF81,0)</f>
        <v>0</v>
      </c>
      <c r="AG86" s="282">
        <f>IFERROR('Intenzity 1'!AG63/'Rýchlosti 1'!AG81,0)</f>
        <v>0</v>
      </c>
      <c r="AH86" s="282">
        <f>IFERROR('Intenzity 1'!AH63/'Rýchlosti 1'!AH81,0)</f>
        <v>0</v>
      </c>
      <c r="AJ86" s="374"/>
    </row>
    <row r="87" spans="1:36" s="252" customFormat="1" x14ac:dyDescent="0.2">
      <c r="A87" s="255"/>
      <c r="B87" s="254"/>
      <c r="C87" s="254"/>
      <c r="D87" s="262"/>
      <c r="E87" s="282">
        <f>IFERROR('Intenzity 1'!E64/'Rýchlosti 1'!E82,0)</f>
        <v>0</v>
      </c>
      <c r="F87" s="282">
        <f>IFERROR('Intenzity 1'!F64/'Rýchlosti 1'!F82,0)</f>
        <v>0</v>
      </c>
      <c r="G87" s="282">
        <f>IFERROR('Intenzity 1'!G64/'Rýchlosti 1'!G82,0)</f>
        <v>0</v>
      </c>
      <c r="H87" s="282">
        <f>IFERROR('Intenzity 1'!H64/'Rýchlosti 1'!H82,0)</f>
        <v>0</v>
      </c>
      <c r="I87" s="282">
        <f>IFERROR('Intenzity 1'!I64/'Rýchlosti 1'!I82,0)</f>
        <v>0</v>
      </c>
      <c r="J87" s="282">
        <f>IFERROR('Intenzity 1'!J64/'Rýchlosti 1'!J82,0)</f>
        <v>0</v>
      </c>
      <c r="K87" s="282">
        <f>IFERROR('Intenzity 1'!K64/'Rýchlosti 1'!K82,0)</f>
        <v>0</v>
      </c>
      <c r="L87" s="282">
        <f>IFERROR('Intenzity 1'!L64/'Rýchlosti 1'!L82,0)</f>
        <v>0</v>
      </c>
      <c r="M87" s="282">
        <f>IFERROR('Intenzity 1'!M64/'Rýchlosti 1'!M82,0)</f>
        <v>0</v>
      </c>
      <c r="N87" s="282">
        <f>IFERROR('Intenzity 1'!N64/'Rýchlosti 1'!N82,0)</f>
        <v>0</v>
      </c>
      <c r="O87" s="282">
        <f>IFERROR('Intenzity 1'!O64/'Rýchlosti 1'!O82,0)</f>
        <v>0</v>
      </c>
      <c r="P87" s="282">
        <f>IFERROR('Intenzity 1'!P64/'Rýchlosti 1'!P82,0)</f>
        <v>0</v>
      </c>
      <c r="Q87" s="282">
        <f>IFERROR('Intenzity 1'!Q64/'Rýchlosti 1'!Q82,0)</f>
        <v>0</v>
      </c>
      <c r="R87" s="282">
        <f>IFERROR('Intenzity 1'!R64/'Rýchlosti 1'!R82,0)</f>
        <v>0</v>
      </c>
      <c r="S87" s="282">
        <f>IFERROR('Intenzity 1'!S64/'Rýchlosti 1'!S82,0)</f>
        <v>0</v>
      </c>
      <c r="T87" s="282">
        <f>IFERROR('Intenzity 1'!T64/'Rýchlosti 1'!T82,0)</f>
        <v>0</v>
      </c>
      <c r="U87" s="282">
        <f>IFERROR('Intenzity 1'!U64/'Rýchlosti 1'!U82,0)</f>
        <v>0</v>
      </c>
      <c r="V87" s="282">
        <f>IFERROR('Intenzity 1'!V64/'Rýchlosti 1'!V82,0)</f>
        <v>0</v>
      </c>
      <c r="W87" s="282">
        <f>IFERROR('Intenzity 1'!W64/'Rýchlosti 1'!W82,0)</f>
        <v>0</v>
      </c>
      <c r="X87" s="282">
        <f>IFERROR('Intenzity 1'!X64/'Rýchlosti 1'!X82,0)</f>
        <v>0</v>
      </c>
      <c r="Y87" s="282">
        <f>IFERROR('Intenzity 1'!Y64/'Rýchlosti 1'!Y82,0)</f>
        <v>0</v>
      </c>
      <c r="Z87" s="282">
        <f>IFERROR('Intenzity 1'!Z64/'Rýchlosti 1'!Z82,0)</f>
        <v>0</v>
      </c>
      <c r="AA87" s="282">
        <f>IFERROR('Intenzity 1'!AA64/'Rýchlosti 1'!AA82,0)</f>
        <v>0</v>
      </c>
      <c r="AB87" s="282">
        <f>IFERROR('Intenzity 1'!AB64/'Rýchlosti 1'!AB82,0)</f>
        <v>0</v>
      </c>
      <c r="AC87" s="282">
        <f>IFERROR('Intenzity 1'!AC64/'Rýchlosti 1'!AC82,0)</f>
        <v>0</v>
      </c>
      <c r="AD87" s="282">
        <f>IFERROR('Intenzity 1'!AD64/'Rýchlosti 1'!AD82,0)</f>
        <v>0</v>
      </c>
      <c r="AE87" s="282">
        <f>IFERROR('Intenzity 1'!AE64/'Rýchlosti 1'!AE82,0)</f>
        <v>0</v>
      </c>
      <c r="AF87" s="282">
        <f>IFERROR('Intenzity 1'!AF64/'Rýchlosti 1'!AF82,0)</f>
        <v>0</v>
      </c>
      <c r="AG87" s="282">
        <f>IFERROR('Intenzity 1'!AG64/'Rýchlosti 1'!AG82,0)</f>
        <v>0</v>
      </c>
      <c r="AH87" s="282">
        <f>IFERROR('Intenzity 1'!AH64/'Rýchlosti 1'!AH82,0)</f>
        <v>0</v>
      </c>
      <c r="AJ87" s="374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375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0</v>
      </c>
      <c r="F89" s="282">
        <f t="shared" si="26"/>
        <v>0</v>
      </c>
      <c r="G89" s="282">
        <f t="shared" si="26"/>
        <v>0</v>
      </c>
      <c r="H89" s="282">
        <f t="shared" si="26"/>
        <v>0</v>
      </c>
      <c r="I89" s="282">
        <f t="shared" si="26"/>
        <v>0</v>
      </c>
      <c r="J89" s="282">
        <f t="shared" si="26"/>
        <v>0</v>
      </c>
      <c r="K89" s="282">
        <f t="shared" si="26"/>
        <v>0</v>
      </c>
      <c r="L89" s="282">
        <f t="shared" si="26"/>
        <v>0</v>
      </c>
      <c r="M89" s="282">
        <f t="shared" si="26"/>
        <v>0</v>
      </c>
      <c r="N89" s="282">
        <f t="shared" si="26"/>
        <v>0</v>
      </c>
      <c r="O89" s="282">
        <f t="shared" si="26"/>
        <v>0</v>
      </c>
      <c r="P89" s="282">
        <f t="shared" si="26"/>
        <v>0</v>
      </c>
      <c r="Q89" s="282">
        <f t="shared" si="26"/>
        <v>0</v>
      </c>
      <c r="R89" s="282">
        <f t="shared" si="26"/>
        <v>0</v>
      </c>
      <c r="S89" s="282">
        <f t="shared" si="26"/>
        <v>0</v>
      </c>
      <c r="T89" s="282">
        <f t="shared" si="26"/>
        <v>0</v>
      </c>
      <c r="U89" s="282">
        <f t="shared" si="26"/>
        <v>0</v>
      </c>
      <c r="V89" s="282">
        <f t="shared" si="26"/>
        <v>0</v>
      </c>
      <c r="W89" s="282">
        <f t="shared" si="26"/>
        <v>0</v>
      </c>
      <c r="X89" s="282">
        <f t="shared" si="26"/>
        <v>0</v>
      </c>
      <c r="Y89" s="282">
        <f t="shared" si="26"/>
        <v>0</v>
      </c>
      <c r="Z89" s="282">
        <f t="shared" si="26"/>
        <v>0</v>
      </c>
      <c r="AA89" s="282">
        <f t="shared" si="26"/>
        <v>0</v>
      </c>
      <c r="AB89" s="282">
        <f t="shared" si="26"/>
        <v>0</v>
      </c>
      <c r="AC89" s="282">
        <f t="shared" si="26"/>
        <v>0</v>
      </c>
      <c r="AD89" s="282">
        <f t="shared" si="26"/>
        <v>0</v>
      </c>
      <c r="AE89" s="282">
        <f t="shared" si="26"/>
        <v>0</v>
      </c>
      <c r="AF89" s="282">
        <f t="shared" si="26"/>
        <v>0</v>
      </c>
      <c r="AG89" s="282">
        <f t="shared" si="26"/>
        <v>0</v>
      </c>
      <c r="AH89" s="282">
        <f t="shared" si="26"/>
        <v>0</v>
      </c>
      <c r="AJ89" s="377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377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377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0.45579999999999987</v>
      </c>
      <c r="I92" s="313">
        <f>IFERROR(HLOOKUP(I79,Parametre!$C$113:$DS$119,6,FALSE),0)</f>
        <v>0.45579999999999987</v>
      </c>
      <c r="J92" s="313">
        <f>IFERROR(HLOOKUP(J79,Parametre!$C$113:$DS$119,6,FALSE),0)</f>
        <v>0.45579999999999987</v>
      </c>
      <c r="K92" s="313">
        <f>IFERROR(HLOOKUP(K79,Parametre!$C$113:$DS$119,6,FALSE),0)</f>
        <v>0.45579999999999987</v>
      </c>
      <c r="L92" s="313">
        <f>IFERROR(HLOOKUP(L79,Parametre!$C$113:$DS$119,6,FALSE),0)</f>
        <v>0.45579999999999987</v>
      </c>
      <c r="M92" s="313">
        <f>IFERROR(HLOOKUP(M79,Parametre!$C$113:$DS$119,6,FALSE),0)</f>
        <v>0.45579999999999987</v>
      </c>
      <c r="N92" s="313">
        <f>IFERROR(HLOOKUP(N79,Parametre!$C$113:$DS$119,6,FALSE),0)</f>
        <v>0.45579999999999987</v>
      </c>
      <c r="O92" s="313">
        <f>IFERROR(HLOOKUP(O79,Parametre!$C$113:$DS$119,6,FALSE),0)</f>
        <v>0.45579999999999987</v>
      </c>
      <c r="P92" s="313">
        <f>IFERROR(HLOOKUP(P79,Parametre!$C$113:$DS$119,6,FALSE),0)</f>
        <v>0.45579999999999987</v>
      </c>
      <c r="Q92" s="313">
        <f>IFERROR(HLOOKUP(Q79,Parametre!$C$113:$DS$119,6,FALSE),0)</f>
        <v>0.45579999999999987</v>
      </c>
      <c r="R92" s="313">
        <f>IFERROR(HLOOKUP(R79,Parametre!$C$113:$DS$119,6,FALSE),0)</f>
        <v>0.45579999999999987</v>
      </c>
      <c r="S92" s="313">
        <f>IFERROR(HLOOKUP(S79,Parametre!$C$113:$DS$119,6,FALSE),0)</f>
        <v>0.45579999999999987</v>
      </c>
      <c r="T92" s="313">
        <f>IFERROR(HLOOKUP(T79,Parametre!$C$113:$DS$119,6,FALSE),0)</f>
        <v>0.45579999999999987</v>
      </c>
      <c r="U92" s="313">
        <f>IFERROR(HLOOKUP(U79,Parametre!$C$113:$DS$119,6,FALSE),0)</f>
        <v>0.45579999999999987</v>
      </c>
      <c r="V92" s="313">
        <f>IFERROR(HLOOKUP(V79,Parametre!$C$113:$DS$119,6,FALSE),0)</f>
        <v>0.45579999999999987</v>
      </c>
      <c r="W92" s="313">
        <f>IFERROR(HLOOKUP(W79,Parametre!$C$113:$DS$119,6,FALSE),0)</f>
        <v>0.45579999999999987</v>
      </c>
      <c r="X92" s="313">
        <f>IFERROR(HLOOKUP(X79,Parametre!$C$113:$DS$119,6,FALSE),0)</f>
        <v>0.45579999999999987</v>
      </c>
      <c r="Y92" s="313">
        <f>IFERROR(HLOOKUP(Y79,Parametre!$C$113:$DS$119,6,FALSE),0)</f>
        <v>0.45579999999999987</v>
      </c>
      <c r="Z92" s="313">
        <f>IFERROR(HLOOKUP(Z79,Parametre!$C$113:$DS$119,6,FALSE),0)</f>
        <v>0.45579999999999987</v>
      </c>
      <c r="AA92" s="313">
        <f>IFERROR(HLOOKUP(AA79,Parametre!$C$113:$DS$119,6,FALSE),0)</f>
        <v>0.45579999999999987</v>
      </c>
      <c r="AB92" s="313">
        <f>IFERROR(HLOOKUP(AB79,Parametre!$C$113:$DS$119,6,FALSE),0)</f>
        <v>0.45579999999999987</v>
      </c>
      <c r="AC92" s="313">
        <f>IFERROR(HLOOKUP(AC79,Parametre!$C$113:$DS$119,6,FALSE),0)</f>
        <v>0.45579999999999987</v>
      </c>
      <c r="AD92" s="313">
        <f>IFERROR(HLOOKUP(AD79,Parametre!$C$113:$DS$119,6,FALSE),0)</f>
        <v>0.45579999999999987</v>
      </c>
      <c r="AE92" s="313">
        <f>IFERROR(HLOOKUP(AE79,Parametre!$C$113:$DS$119,6,FALSE),0)</f>
        <v>0.45579999999999987</v>
      </c>
      <c r="AF92" s="313">
        <f>IFERROR(HLOOKUP(AF79,Parametre!$C$113:$DS$119,6,FALSE),0)</f>
        <v>0.45579999999999987</v>
      </c>
      <c r="AG92" s="313">
        <f>IFERROR(HLOOKUP(AG79,Parametre!$C$113:$DS$119,6,FALSE),0)</f>
        <v>0.45579999999999987</v>
      </c>
      <c r="AH92" s="313">
        <f>IFERROR(HLOOKUP(AH79,Parametre!$C$113:$DS$119,6,FALSE),0)</f>
        <v>0.45579999999999987</v>
      </c>
      <c r="AJ92" s="377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0.49560000000000004</v>
      </c>
      <c r="I93" s="313">
        <f>IFERROR(HLOOKUP(I80,Parametre!$C$113:$DS$119,6,FALSE),0)</f>
        <v>0.49560000000000004</v>
      </c>
      <c r="J93" s="313">
        <f>IFERROR(HLOOKUP(J80,Parametre!$C$113:$DS$119,6,FALSE),0)</f>
        <v>0.49560000000000004</v>
      </c>
      <c r="K93" s="313">
        <f>IFERROR(HLOOKUP(K80,Parametre!$C$113:$DS$119,6,FALSE),0)</f>
        <v>0.49560000000000004</v>
      </c>
      <c r="L93" s="313">
        <f>IFERROR(HLOOKUP(L80,Parametre!$C$113:$DS$119,6,FALSE),0)</f>
        <v>0.49560000000000004</v>
      </c>
      <c r="M93" s="313">
        <f>IFERROR(HLOOKUP(M80,Parametre!$C$113:$DS$119,6,FALSE),0)</f>
        <v>0.49560000000000004</v>
      </c>
      <c r="N93" s="313">
        <f>IFERROR(HLOOKUP(N80,Parametre!$C$113:$DS$119,6,FALSE),0)</f>
        <v>0.49560000000000004</v>
      </c>
      <c r="O93" s="313">
        <f>IFERROR(HLOOKUP(O80,Parametre!$C$113:$DS$119,6,FALSE),0)</f>
        <v>0.49560000000000004</v>
      </c>
      <c r="P93" s="313">
        <f>IFERROR(HLOOKUP(P80,Parametre!$C$113:$DS$119,6,FALSE),0)</f>
        <v>0.49560000000000004</v>
      </c>
      <c r="Q93" s="313">
        <f>IFERROR(HLOOKUP(Q80,Parametre!$C$113:$DS$119,6,FALSE),0)</f>
        <v>0.49560000000000004</v>
      </c>
      <c r="R93" s="313">
        <f>IFERROR(HLOOKUP(R80,Parametre!$C$113:$DS$119,6,FALSE),0)</f>
        <v>0.49560000000000004</v>
      </c>
      <c r="S93" s="313">
        <f>IFERROR(HLOOKUP(S80,Parametre!$C$113:$DS$119,6,FALSE),0)</f>
        <v>0.49560000000000004</v>
      </c>
      <c r="T93" s="313">
        <f>IFERROR(HLOOKUP(T80,Parametre!$C$113:$DS$119,6,FALSE),0)</f>
        <v>0.49560000000000004</v>
      </c>
      <c r="U93" s="313">
        <f>IFERROR(HLOOKUP(U80,Parametre!$C$113:$DS$119,6,FALSE),0)</f>
        <v>0.49560000000000004</v>
      </c>
      <c r="V93" s="313">
        <f>IFERROR(HLOOKUP(V80,Parametre!$C$113:$DS$119,6,FALSE),0)</f>
        <v>0.49560000000000004</v>
      </c>
      <c r="W93" s="313">
        <f>IFERROR(HLOOKUP(W80,Parametre!$C$113:$DS$119,6,FALSE),0)</f>
        <v>0.49560000000000004</v>
      </c>
      <c r="X93" s="313">
        <f>IFERROR(HLOOKUP(X80,Parametre!$C$113:$DS$119,6,FALSE),0)</f>
        <v>0.49560000000000004</v>
      </c>
      <c r="Y93" s="313">
        <f>IFERROR(HLOOKUP(Y80,Parametre!$C$113:$DS$119,6,FALSE),0)</f>
        <v>0.49560000000000004</v>
      </c>
      <c r="Z93" s="313">
        <f>IFERROR(HLOOKUP(Z80,Parametre!$C$113:$DS$119,6,FALSE),0)</f>
        <v>0.49560000000000004</v>
      </c>
      <c r="AA93" s="313">
        <f>IFERROR(HLOOKUP(AA80,Parametre!$C$113:$DS$119,6,FALSE),0)</f>
        <v>0.49560000000000004</v>
      </c>
      <c r="AB93" s="313">
        <f>IFERROR(HLOOKUP(AB80,Parametre!$C$113:$DS$119,6,FALSE),0)</f>
        <v>0.49560000000000004</v>
      </c>
      <c r="AC93" s="313">
        <f>IFERROR(HLOOKUP(AC80,Parametre!$C$113:$DS$119,6,FALSE),0)</f>
        <v>0.49560000000000004</v>
      </c>
      <c r="AD93" s="313">
        <f>IFERROR(HLOOKUP(AD80,Parametre!$C$113:$DS$119,6,FALSE),0)</f>
        <v>0.49560000000000004</v>
      </c>
      <c r="AE93" s="313">
        <f>IFERROR(HLOOKUP(AE80,Parametre!$C$113:$DS$119,6,FALSE),0)</f>
        <v>0.49560000000000004</v>
      </c>
      <c r="AF93" s="313">
        <f>IFERROR(HLOOKUP(AF80,Parametre!$C$113:$DS$119,6,FALSE),0)</f>
        <v>0.49560000000000004</v>
      </c>
      <c r="AG93" s="313">
        <f>IFERROR(HLOOKUP(AG80,Parametre!$C$113:$DS$119,6,FALSE),0)</f>
        <v>0.49560000000000004</v>
      </c>
      <c r="AH93" s="313">
        <f>IFERROR(HLOOKUP(AH80,Parametre!$C$113:$DS$119,6,FALSE),0)</f>
        <v>0.49560000000000004</v>
      </c>
      <c r="AJ93" s="377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377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0.45450000000000007</v>
      </c>
      <c r="I95" s="313">
        <f>IFERROR(HLOOKUP(I82,Parametre!$C$113:$DS$119,6,FALSE),0)</f>
        <v>0.45450000000000007</v>
      </c>
      <c r="J95" s="313">
        <f>IFERROR(HLOOKUP(J82,Parametre!$C$113:$DS$119,6,FALSE),0)</f>
        <v>0.45450000000000007</v>
      </c>
      <c r="K95" s="313">
        <f>IFERROR(HLOOKUP(K82,Parametre!$C$113:$DS$119,6,FALSE),0)</f>
        <v>0.45450000000000007</v>
      </c>
      <c r="L95" s="313">
        <f>IFERROR(HLOOKUP(L82,Parametre!$C$113:$DS$119,6,FALSE),0)</f>
        <v>0.45450000000000007</v>
      </c>
      <c r="M95" s="313">
        <f>IFERROR(HLOOKUP(M82,Parametre!$C$113:$DS$119,6,FALSE),0)</f>
        <v>0.45450000000000007</v>
      </c>
      <c r="N95" s="313">
        <f>IFERROR(HLOOKUP(N82,Parametre!$C$113:$DS$119,6,FALSE),0)</f>
        <v>0.45450000000000007</v>
      </c>
      <c r="O95" s="313">
        <f>IFERROR(HLOOKUP(O82,Parametre!$C$113:$DS$119,6,FALSE),0)</f>
        <v>0.45450000000000007</v>
      </c>
      <c r="P95" s="313">
        <f>IFERROR(HLOOKUP(P82,Parametre!$C$113:$DS$119,6,FALSE),0)</f>
        <v>0.45450000000000007</v>
      </c>
      <c r="Q95" s="313">
        <f>IFERROR(HLOOKUP(Q82,Parametre!$C$113:$DS$119,6,FALSE),0)</f>
        <v>0.45450000000000007</v>
      </c>
      <c r="R95" s="313">
        <f>IFERROR(HLOOKUP(R82,Parametre!$C$113:$DS$119,6,FALSE),0)</f>
        <v>0.45450000000000007</v>
      </c>
      <c r="S95" s="313">
        <f>IFERROR(HLOOKUP(S82,Parametre!$C$113:$DS$119,6,FALSE),0)</f>
        <v>0.45450000000000007</v>
      </c>
      <c r="T95" s="313">
        <f>IFERROR(HLOOKUP(T82,Parametre!$C$113:$DS$119,6,FALSE),0)</f>
        <v>0.45450000000000007</v>
      </c>
      <c r="U95" s="313">
        <f>IFERROR(HLOOKUP(U82,Parametre!$C$113:$DS$119,6,FALSE),0)</f>
        <v>0.45450000000000007</v>
      </c>
      <c r="V95" s="313">
        <f>IFERROR(HLOOKUP(V82,Parametre!$C$113:$DS$119,6,FALSE),0)</f>
        <v>0.45450000000000007</v>
      </c>
      <c r="W95" s="313">
        <f>IFERROR(HLOOKUP(W82,Parametre!$C$113:$DS$119,6,FALSE),0)</f>
        <v>0.45450000000000007</v>
      </c>
      <c r="X95" s="313">
        <f>IFERROR(HLOOKUP(X82,Parametre!$C$113:$DS$119,6,FALSE),0)</f>
        <v>0.45450000000000007</v>
      </c>
      <c r="Y95" s="313">
        <f>IFERROR(HLOOKUP(Y82,Parametre!$C$113:$DS$119,6,FALSE),0)</f>
        <v>0.45450000000000007</v>
      </c>
      <c r="Z95" s="313">
        <f>IFERROR(HLOOKUP(Z82,Parametre!$C$113:$DS$119,6,FALSE),0)</f>
        <v>0.45450000000000007</v>
      </c>
      <c r="AA95" s="313">
        <f>IFERROR(HLOOKUP(AA82,Parametre!$C$113:$DS$119,6,FALSE),0)</f>
        <v>0.45450000000000007</v>
      </c>
      <c r="AB95" s="313">
        <f>IFERROR(HLOOKUP(AB82,Parametre!$C$113:$DS$119,6,FALSE),0)</f>
        <v>0.45450000000000007</v>
      </c>
      <c r="AC95" s="313">
        <f>IFERROR(HLOOKUP(AC82,Parametre!$C$113:$DS$119,6,FALSE),0)</f>
        <v>0.45450000000000007</v>
      </c>
      <c r="AD95" s="313">
        <f>IFERROR(HLOOKUP(AD82,Parametre!$C$113:$DS$119,6,FALSE),0)</f>
        <v>0.45450000000000007</v>
      </c>
      <c r="AE95" s="313">
        <f>IFERROR(HLOOKUP(AE82,Parametre!$C$113:$DS$119,6,FALSE),0)</f>
        <v>0.45450000000000007</v>
      </c>
      <c r="AF95" s="313">
        <f>IFERROR(HLOOKUP(AF82,Parametre!$C$113:$DS$119,6,FALSE),0)</f>
        <v>0.45450000000000007</v>
      </c>
      <c r="AG95" s="313">
        <f>IFERROR(HLOOKUP(AG82,Parametre!$C$113:$DS$119,6,FALSE),0)</f>
        <v>0.45450000000000007</v>
      </c>
      <c r="AH95" s="313">
        <f>IFERROR(HLOOKUP(AH82,Parametre!$C$113:$DS$119,6,FALSE),0)</f>
        <v>0.45450000000000007</v>
      </c>
      <c r="AJ95" s="377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377"/>
    </row>
    <row r="97" spans="1:36" x14ac:dyDescent="0.2">
      <c r="AJ97" s="377"/>
    </row>
    <row r="98" spans="1:36" x14ac:dyDescent="0.2">
      <c r="AJ98" s="377"/>
    </row>
    <row r="99" spans="1:36" s="256" customFormat="1" x14ac:dyDescent="0.2">
      <c r="A99" s="275" t="s">
        <v>493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377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377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377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E143*$AJ$102</f>
        <v>50</v>
      </c>
      <c r="F102" s="280">
        <f t="shared" ref="F102:AH102" si="29">F143*$AJ$102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377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E144*$AJ$103</f>
        <v>35</v>
      </c>
      <c r="F103" s="280">
        <f t="shared" ref="F103:AH103" si="30">F144*$AJ$103</f>
        <v>35</v>
      </c>
      <c r="G103" s="280">
        <f t="shared" si="30"/>
        <v>35</v>
      </c>
      <c r="H103" s="280">
        <f t="shared" si="30"/>
        <v>40</v>
      </c>
      <c r="I103" s="280">
        <f t="shared" si="30"/>
        <v>40</v>
      </c>
      <c r="J103" s="280">
        <f t="shared" si="30"/>
        <v>40</v>
      </c>
      <c r="K103" s="280">
        <f t="shared" si="30"/>
        <v>40</v>
      </c>
      <c r="L103" s="280">
        <f t="shared" si="30"/>
        <v>40</v>
      </c>
      <c r="M103" s="280">
        <f t="shared" si="30"/>
        <v>40</v>
      </c>
      <c r="N103" s="280">
        <f t="shared" si="30"/>
        <v>40</v>
      </c>
      <c r="O103" s="280">
        <f t="shared" si="30"/>
        <v>40</v>
      </c>
      <c r="P103" s="280">
        <f t="shared" si="30"/>
        <v>40</v>
      </c>
      <c r="Q103" s="280">
        <f t="shared" si="30"/>
        <v>40</v>
      </c>
      <c r="R103" s="280">
        <f t="shared" si="30"/>
        <v>40</v>
      </c>
      <c r="S103" s="280">
        <f t="shared" si="30"/>
        <v>40</v>
      </c>
      <c r="T103" s="280">
        <f t="shared" si="30"/>
        <v>40</v>
      </c>
      <c r="U103" s="280">
        <f t="shared" si="30"/>
        <v>40</v>
      </c>
      <c r="V103" s="280">
        <f t="shared" si="30"/>
        <v>40</v>
      </c>
      <c r="W103" s="280">
        <f t="shared" si="30"/>
        <v>40</v>
      </c>
      <c r="X103" s="280">
        <f t="shared" si="30"/>
        <v>40</v>
      </c>
      <c r="Y103" s="280">
        <f t="shared" si="30"/>
        <v>40</v>
      </c>
      <c r="Z103" s="280">
        <f t="shared" si="30"/>
        <v>40</v>
      </c>
      <c r="AA103" s="280">
        <f t="shared" si="30"/>
        <v>40</v>
      </c>
      <c r="AB103" s="280">
        <f t="shared" si="30"/>
        <v>40</v>
      </c>
      <c r="AC103" s="280">
        <f t="shared" si="30"/>
        <v>40</v>
      </c>
      <c r="AD103" s="280">
        <f t="shared" si="30"/>
        <v>40</v>
      </c>
      <c r="AE103" s="280">
        <f t="shared" si="30"/>
        <v>40</v>
      </c>
      <c r="AF103" s="280">
        <f t="shared" si="30"/>
        <v>40</v>
      </c>
      <c r="AG103" s="280">
        <f t="shared" si="30"/>
        <v>40</v>
      </c>
      <c r="AH103" s="280">
        <f t="shared" si="30"/>
        <v>40</v>
      </c>
      <c r="AJ103" s="377">
        <v>1</v>
      </c>
    </row>
    <row r="104" spans="1:36" s="252" customFormat="1" x14ac:dyDescent="0.2">
      <c r="A104" s="255">
        <v>3</v>
      </c>
      <c r="B104" s="254" t="s">
        <v>562</v>
      </c>
      <c r="C104" s="254" t="s">
        <v>537</v>
      </c>
      <c r="D104" s="262">
        <v>3.5</v>
      </c>
      <c r="E104" s="280">
        <f>E145*$AJ$104</f>
        <v>90</v>
      </c>
      <c r="F104" s="280">
        <f t="shared" ref="F104:AH104" si="31">F145*$AJ$104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377">
        <v>1</v>
      </c>
    </row>
    <row r="105" spans="1:36" s="252" customFormat="1" x14ac:dyDescent="0.2">
      <c r="A105" s="255" t="s">
        <v>539</v>
      </c>
      <c r="B105" s="269" t="s">
        <v>562</v>
      </c>
      <c r="C105" s="269" t="s">
        <v>536</v>
      </c>
      <c r="D105" s="270">
        <v>3.8</v>
      </c>
      <c r="E105" s="280">
        <f>E146*$AJ$105</f>
        <v>0</v>
      </c>
      <c r="F105" s="280">
        <f t="shared" ref="F105:AH105" si="32">F146*$AJ$105</f>
        <v>0</v>
      </c>
      <c r="G105" s="280">
        <f t="shared" si="32"/>
        <v>0</v>
      </c>
      <c r="H105" s="280">
        <f t="shared" si="32"/>
        <v>80</v>
      </c>
      <c r="I105" s="280">
        <f t="shared" si="32"/>
        <v>80</v>
      </c>
      <c r="J105" s="280">
        <f t="shared" si="32"/>
        <v>80</v>
      </c>
      <c r="K105" s="280">
        <f t="shared" si="32"/>
        <v>80</v>
      </c>
      <c r="L105" s="280">
        <f t="shared" si="32"/>
        <v>80</v>
      </c>
      <c r="M105" s="280">
        <f t="shared" si="32"/>
        <v>80</v>
      </c>
      <c r="N105" s="280">
        <f t="shared" si="32"/>
        <v>80</v>
      </c>
      <c r="O105" s="280">
        <f t="shared" si="32"/>
        <v>80</v>
      </c>
      <c r="P105" s="280">
        <f t="shared" si="32"/>
        <v>80</v>
      </c>
      <c r="Q105" s="280">
        <f t="shared" si="32"/>
        <v>80</v>
      </c>
      <c r="R105" s="280">
        <f t="shared" si="32"/>
        <v>80</v>
      </c>
      <c r="S105" s="280">
        <f t="shared" si="32"/>
        <v>80</v>
      </c>
      <c r="T105" s="280">
        <f t="shared" si="32"/>
        <v>80</v>
      </c>
      <c r="U105" s="280">
        <f t="shared" si="32"/>
        <v>80</v>
      </c>
      <c r="V105" s="280">
        <f t="shared" si="32"/>
        <v>80</v>
      </c>
      <c r="W105" s="280">
        <f t="shared" si="32"/>
        <v>80</v>
      </c>
      <c r="X105" s="280">
        <f t="shared" si="32"/>
        <v>80</v>
      </c>
      <c r="Y105" s="280">
        <f t="shared" si="32"/>
        <v>80</v>
      </c>
      <c r="Z105" s="280">
        <f t="shared" si="32"/>
        <v>80</v>
      </c>
      <c r="AA105" s="280">
        <f t="shared" si="32"/>
        <v>80</v>
      </c>
      <c r="AB105" s="280">
        <f t="shared" si="32"/>
        <v>80</v>
      </c>
      <c r="AC105" s="280">
        <f t="shared" si="32"/>
        <v>80</v>
      </c>
      <c r="AD105" s="280">
        <f t="shared" si="32"/>
        <v>80</v>
      </c>
      <c r="AE105" s="280">
        <f t="shared" si="32"/>
        <v>80</v>
      </c>
      <c r="AF105" s="280">
        <f t="shared" si="32"/>
        <v>80</v>
      </c>
      <c r="AG105" s="280">
        <f t="shared" si="32"/>
        <v>80</v>
      </c>
      <c r="AH105" s="280">
        <f t="shared" si="32"/>
        <v>80</v>
      </c>
      <c r="AJ105" s="377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377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1'!E78/'Rýchlosti 1'!E102,0)</f>
        <v>0</v>
      </c>
      <c r="F107" s="282">
        <f>IFERROR('Intenzity 1'!F78/'Rýchlosti 1'!F102,0)</f>
        <v>0</v>
      </c>
      <c r="G107" s="282">
        <f>IFERROR('Intenzity 1'!G78/'Rýchlosti 1'!G102,0)</f>
        <v>0</v>
      </c>
      <c r="H107" s="282">
        <f>IFERROR('Intenzity 1'!H78/'Rýchlosti 1'!H102,0)</f>
        <v>0</v>
      </c>
      <c r="I107" s="282">
        <f>IFERROR('Intenzity 1'!I78/'Rýchlosti 1'!I102,0)</f>
        <v>0</v>
      </c>
      <c r="J107" s="282">
        <f>IFERROR('Intenzity 1'!J78/'Rýchlosti 1'!J102,0)</f>
        <v>0</v>
      </c>
      <c r="K107" s="282">
        <f>IFERROR('Intenzity 1'!K78/'Rýchlosti 1'!K102,0)</f>
        <v>0</v>
      </c>
      <c r="L107" s="282">
        <f>IFERROR('Intenzity 1'!L78/'Rýchlosti 1'!L102,0)</f>
        <v>0</v>
      </c>
      <c r="M107" s="282">
        <f>IFERROR('Intenzity 1'!M78/'Rýchlosti 1'!M102,0)</f>
        <v>0</v>
      </c>
      <c r="N107" s="282">
        <f>IFERROR('Intenzity 1'!N78/'Rýchlosti 1'!N102,0)</f>
        <v>0</v>
      </c>
      <c r="O107" s="282">
        <f>IFERROR('Intenzity 1'!O78/'Rýchlosti 1'!O102,0)</f>
        <v>0</v>
      </c>
      <c r="P107" s="282">
        <f>IFERROR('Intenzity 1'!P78/'Rýchlosti 1'!P102,0)</f>
        <v>0</v>
      </c>
      <c r="Q107" s="282">
        <f>IFERROR('Intenzity 1'!Q78/'Rýchlosti 1'!Q102,0)</f>
        <v>0</v>
      </c>
      <c r="R107" s="282">
        <f>IFERROR('Intenzity 1'!R78/'Rýchlosti 1'!R102,0)</f>
        <v>0</v>
      </c>
      <c r="S107" s="282">
        <f>IFERROR('Intenzity 1'!S78/'Rýchlosti 1'!S102,0)</f>
        <v>0</v>
      </c>
      <c r="T107" s="282">
        <f>IFERROR('Intenzity 1'!T78/'Rýchlosti 1'!T102,0)</f>
        <v>0</v>
      </c>
      <c r="U107" s="282">
        <f>IFERROR('Intenzity 1'!U78/'Rýchlosti 1'!U102,0)</f>
        <v>0</v>
      </c>
      <c r="V107" s="282">
        <f>IFERROR('Intenzity 1'!V78/'Rýchlosti 1'!V102,0)</f>
        <v>0</v>
      </c>
      <c r="W107" s="282">
        <f>IFERROR('Intenzity 1'!W78/'Rýchlosti 1'!W102,0)</f>
        <v>0</v>
      </c>
      <c r="X107" s="282">
        <f>IFERROR('Intenzity 1'!X78/'Rýchlosti 1'!X102,0)</f>
        <v>0</v>
      </c>
      <c r="Y107" s="282">
        <f>IFERROR('Intenzity 1'!Y78/'Rýchlosti 1'!Y102,0)</f>
        <v>0</v>
      </c>
      <c r="Z107" s="282">
        <f>IFERROR('Intenzity 1'!Z78/'Rýchlosti 1'!Z102,0)</f>
        <v>0</v>
      </c>
      <c r="AA107" s="282">
        <f>IFERROR('Intenzity 1'!AA78/'Rýchlosti 1'!AA102,0)</f>
        <v>0</v>
      </c>
      <c r="AB107" s="282">
        <f>IFERROR('Intenzity 1'!AB78/'Rýchlosti 1'!AB102,0)</f>
        <v>0</v>
      </c>
      <c r="AC107" s="282">
        <f>IFERROR('Intenzity 1'!AC78/'Rýchlosti 1'!AC102,0)</f>
        <v>0</v>
      </c>
      <c r="AD107" s="282">
        <f>IFERROR('Intenzity 1'!AD78/'Rýchlosti 1'!AD102,0)</f>
        <v>0</v>
      </c>
      <c r="AE107" s="282">
        <f>IFERROR('Intenzity 1'!AE78/'Rýchlosti 1'!AE102,0)</f>
        <v>0</v>
      </c>
      <c r="AF107" s="282">
        <f>IFERROR('Intenzity 1'!AF78/'Rýchlosti 1'!AF102,0)</f>
        <v>0</v>
      </c>
      <c r="AG107" s="282">
        <f>IFERROR('Intenzity 1'!AG78/'Rýchlosti 1'!AG102,0)</f>
        <v>0</v>
      </c>
      <c r="AH107" s="282">
        <f>IFERROR('Intenzity 1'!AH78/'Rýchlosti 1'!AH102,0)</f>
        <v>0</v>
      </c>
      <c r="AJ107" s="377"/>
    </row>
    <row r="108" spans="1:36" s="252" customFormat="1" x14ac:dyDescent="0.2">
      <c r="A108" s="255"/>
      <c r="B108" s="254"/>
      <c r="C108" s="254"/>
      <c r="D108" s="262"/>
      <c r="E108" s="282">
        <f>IFERROR('Intenzity 1'!E79/'Rýchlosti 1'!E103,0)</f>
        <v>0</v>
      </c>
      <c r="F108" s="282">
        <f>IFERROR('Intenzity 1'!F79/'Rýchlosti 1'!F103,0)</f>
        <v>0</v>
      </c>
      <c r="G108" s="282">
        <f>IFERROR('Intenzity 1'!G79/'Rýchlosti 1'!G103,0)</f>
        <v>0</v>
      </c>
      <c r="H108" s="282">
        <f>IFERROR('Intenzity 1'!H79/'Rýchlosti 1'!H103,0)</f>
        <v>0</v>
      </c>
      <c r="I108" s="282">
        <f>IFERROR('Intenzity 1'!I79/'Rýchlosti 1'!I103,0)</f>
        <v>0</v>
      </c>
      <c r="J108" s="282">
        <f>IFERROR('Intenzity 1'!J79/'Rýchlosti 1'!J103,0)</f>
        <v>0</v>
      </c>
      <c r="K108" s="282">
        <f>IFERROR('Intenzity 1'!K79/'Rýchlosti 1'!K103,0)</f>
        <v>0</v>
      </c>
      <c r="L108" s="282">
        <f>IFERROR('Intenzity 1'!L79/'Rýchlosti 1'!L103,0)</f>
        <v>0</v>
      </c>
      <c r="M108" s="282">
        <f>IFERROR('Intenzity 1'!M79/'Rýchlosti 1'!M103,0)</f>
        <v>0</v>
      </c>
      <c r="N108" s="282">
        <f>IFERROR('Intenzity 1'!N79/'Rýchlosti 1'!N103,0)</f>
        <v>0</v>
      </c>
      <c r="O108" s="282">
        <f>IFERROR('Intenzity 1'!O79/'Rýchlosti 1'!O103,0)</f>
        <v>0</v>
      </c>
      <c r="P108" s="282">
        <f>IFERROR('Intenzity 1'!P79/'Rýchlosti 1'!P103,0)</f>
        <v>0</v>
      </c>
      <c r="Q108" s="282">
        <f>IFERROR('Intenzity 1'!Q79/'Rýchlosti 1'!Q103,0)</f>
        <v>0</v>
      </c>
      <c r="R108" s="282">
        <f>IFERROR('Intenzity 1'!R79/'Rýchlosti 1'!R103,0)</f>
        <v>0</v>
      </c>
      <c r="S108" s="282">
        <f>IFERROR('Intenzity 1'!S79/'Rýchlosti 1'!S103,0)</f>
        <v>0</v>
      </c>
      <c r="T108" s="282">
        <f>IFERROR('Intenzity 1'!T79/'Rýchlosti 1'!T103,0)</f>
        <v>0</v>
      </c>
      <c r="U108" s="282">
        <f>IFERROR('Intenzity 1'!U79/'Rýchlosti 1'!U103,0)</f>
        <v>0</v>
      </c>
      <c r="V108" s="282">
        <f>IFERROR('Intenzity 1'!V79/'Rýchlosti 1'!V103,0)</f>
        <v>0</v>
      </c>
      <c r="W108" s="282">
        <f>IFERROR('Intenzity 1'!W79/'Rýchlosti 1'!W103,0)</f>
        <v>0</v>
      </c>
      <c r="X108" s="282">
        <f>IFERROR('Intenzity 1'!X79/'Rýchlosti 1'!X103,0)</f>
        <v>0</v>
      </c>
      <c r="Y108" s="282">
        <f>IFERROR('Intenzity 1'!Y79/'Rýchlosti 1'!Y103,0)</f>
        <v>0</v>
      </c>
      <c r="Z108" s="282">
        <f>IFERROR('Intenzity 1'!Z79/'Rýchlosti 1'!Z103,0)</f>
        <v>0</v>
      </c>
      <c r="AA108" s="282">
        <f>IFERROR('Intenzity 1'!AA79/'Rýchlosti 1'!AA103,0)</f>
        <v>0</v>
      </c>
      <c r="AB108" s="282">
        <f>IFERROR('Intenzity 1'!AB79/'Rýchlosti 1'!AB103,0)</f>
        <v>0</v>
      </c>
      <c r="AC108" s="282">
        <f>IFERROR('Intenzity 1'!AC79/'Rýchlosti 1'!AC103,0)</f>
        <v>0</v>
      </c>
      <c r="AD108" s="282">
        <f>IFERROR('Intenzity 1'!AD79/'Rýchlosti 1'!AD103,0)</f>
        <v>0</v>
      </c>
      <c r="AE108" s="282">
        <f>IFERROR('Intenzity 1'!AE79/'Rýchlosti 1'!AE103,0)</f>
        <v>0</v>
      </c>
      <c r="AF108" s="282">
        <f>IFERROR('Intenzity 1'!AF79/'Rýchlosti 1'!AF103,0)</f>
        <v>0</v>
      </c>
      <c r="AG108" s="282">
        <f>IFERROR('Intenzity 1'!AG79/'Rýchlosti 1'!AG103,0)</f>
        <v>0</v>
      </c>
      <c r="AH108" s="282">
        <f>IFERROR('Intenzity 1'!AH79/'Rýchlosti 1'!AH103,0)</f>
        <v>0</v>
      </c>
      <c r="AJ108" s="377"/>
    </row>
    <row r="109" spans="1:36" s="252" customFormat="1" x14ac:dyDescent="0.2">
      <c r="A109" s="255"/>
      <c r="B109" s="254"/>
      <c r="C109" s="254"/>
      <c r="D109" s="262"/>
      <c r="E109" s="282">
        <f>IFERROR('Intenzity 1'!E80/'Rýchlosti 1'!E104,0)</f>
        <v>0</v>
      </c>
      <c r="F109" s="282">
        <f>IFERROR('Intenzity 1'!F80/'Rýchlosti 1'!F104,0)</f>
        <v>0</v>
      </c>
      <c r="G109" s="282">
        <f>IFERROR('Intenzity 1'!G80/'Rýchlosti 1'!G104,0)</f>
        <v>0</v>
      </c>
      <c r="H109" s="282">
        <f>IFERROR('Intenzity 1'!H80/'Rýchlosti 1'!H104,0)</f>
        <v>0</v>
      </c>
      <c r="I109" s="282">
        <f>IFERROR('Intenzity 1'!I80/'Rýchlosti 1'!I104,0)</f>
        <v>0</v>
      </c>
      <c r="J109" s="282">
        <f>IFERROR('Intenzity 1'!J80/'Rýchlosti 1'!J104,0)</f>
        <v>0</v>
      </c>
      <c r="K109" s="282">
        <f>IFERROR('Intenzity 1'!K80/'Rýchlosti 1'!K104,0)</f>
        <v>0</v>
      </c>
      <c r="L109" s="282">
        <f>IFERROR('Intenzity 1'!L80/'Rýchlosti 1'!L104,0)</f>
        <v>0</v>
      </c>
      <c r="M109" s="282">
        <f>IFERROR('Intenzity 1'!M80/'Rýchlosti 1'!M104,0)</f>
        <v>0</v>
      </c>
      <c r="N109" s="282">
        <f>IFERROR('Intenzity 1'!N80/'Rýchlosti 1'!N104,0)</f>
        <v>0</v>
      </c>
      <c r="O109" s="282">
        <f>IFERROR('Intenzity 1'!O80/'Rýchlosti 1'!O104,0)</f>
        <v>0</v>
      </c>
      <c r="P109" s="282">
        <f>IFERROR('Intenzity 1'!P80/'Rýchlosti 1'!P104,0)</f>
        <v>0</v>
      </c>
      <c r="Q109" s="282">
        <f>IFERROR('Intenzity 1'!Q80/'Rýchlosti 1'!Q104,0)</f>
        <v>0</v>
      </c>
      <c r="R109" s="282">
        <f>IFERROR('Intenzity 1'!R80/'Rýchlosti 1'!R104,0)</f>
        <v>0</v>
      </c>
      <c r="S109" s="282">
        <f>IFERROR('Intenzity 1'!S80/'Rýchlosti 1'!S104,0)</f>
        <v>0</v>
      </c>
      <c r="T109" s="282">
        <f>IFERROR('Intenzity 1'!T80/'Rýchlosti 1'!T104,0)</f>
        <v>0</v>
      </c>
      <c r="U109" s="282">
        <f>IFERROR('Intenzity 1'!U80/'Rýchlosti 1'!U104,0)</f>
        <v>0</v>
      </c>
      <c r="V109" s="282">
        <f>IFERROR('Intenzity 1'!V80/'Rýchlosti 1'!V104,0)</f>
        <v>0</v>
      </c>
      <c r="W109" s="282">
        <f>IFERROR('Intenzity 1'!W80/'Rýchlosti 1'!W104,0)</f>
        <v>0</v>
      </c>
      <c r="X109" s="282">
        <f>IFERROR('Intenzity 1'!X80/'Rýchlosti 1'!X104,0)</f>
        <v>0</v>
      </c>
      <c r="Y109" s="282">
        <f>IFERROR('Intenzity 1'!Y80/'Rýchlosti 1'!Y104,0)</f>
        <v>0</v>
      </c>
      <c r="Z109" s="282">
        <f>IFERROR('Intenzity 1'!Z80/'Rýchlosti 1'!Z104,0)</f>
        <v>0</v>
      </c>
      <c r="AA109" s="282">
        <f>IFERROR('Intenzity 1'!AA80/'Rýchlosti 1'!AA104,0)</f>
        <v>0</v>
      </c>
      <c r="AB109" s="282">
        <f>IFERROR('Intenzity 1'!AB80/'Rýchlosti 1'!AB104,0)</f>
        <v>0</v>
      </c>
      <c r="AC109" s="282">
        <f>IFERROR('Intenzity 1'!AC80/'Rýchlosti 1'!AC104,0)</f>
        <v>0</v>
      </c>
      <c r="AD109" s="282">
        <f>IFERROR('Intenzity 1'!AD80/'Rýchlosti 1'!AD104,0)</f>
        <v>0</v>
      </c>
      <c r="AE109" s="282">
        <f>IFERROR('Intenzity 1'!AE80/'Rýchlosti 1'!AE104,0)</f>
        <v>0</v>
      </c>
      <c r="AF109" s="282">
        <f>IFERROR('Intenzity 1'!AF80/'Rýchlosti 1'!AF104,0)</f>
        <v>0</v>
      </c>
      <c r="AG109" s="282">
        <f>IFERROR('Intenzity 1'!AG80/'Rýchlosti 1'!AG104,0)</f>
        <v>0</v>
      </c>
      <c r="AH109" s="282">
        <f>IFERROR('Intenzity 1'!AH80/'Rýchlosti 1'!AH104,0)</f>
        <v>0</v>
      </c>
      <c r="AJ109" s="377"/>
    </row>
    <row r="110" spans="1:36" s="252" customFormat="1" x14ac:dyDescent="0.2">
      <c r="A110" s="255"/>
      <c r="B110" s="254"/>
      <c r="C110" s="254"/>
      <c r="D110" s="262"/>
      <c r="E110" s="282">
        <f>IFERROR('Intenzity 1'!E81/'Rýchlosti 1'!E105,0)</f>
        <v>0</v>
      </c>
      <c r="F110" s="282">
        <f>IFERROR('Intenzity 1'!F81/'Rýchlosti 1'!F105,0)</f>
        <v>0</v>
      </c>
      <c r="G110" s="282">
        <f>IFERROR('Intenzity 1'!G81/'Rýchlosti 1'!G105,0)</f>
        <v>0</v>
      </c>
      <c r="H110" s="282">
        <f>IFERROR('Intenzity 1'!H81/'Rýchlosti 1'!H105,0)</f>
        <v>0</v>
      </c>
      <c r="I110" s="282">
        <f>IFERROR('Intenzity 1'!I81/'Rýchlosti 1'!I105,0)</f>
        <v>0</v>
      </c>
      <c r="J110" s="282">
        <f>IFERROR('Intenzity 1'!J81/'Rýchlosti 1'!J105,0)</f>
        <v>0</v>
      </c>
      <c r="K110" s="282">
        <f>IFERROR('Intenzity 1'!K81/'Rýchlosti 1'!K105,0)</f>
        <v>0</v>
      </c>
      <c r="L110" s="282">
        <f>IFERROR('Intenzity 1'!L81/'Rýchlosti 1'!L105,0)</f>
        <v>0</v>
      </c>
      <c r="M110" s="282">
        <f>IFERROR('Intenzity 1'!M81/'Rýchlosti 1'!M105,0)</f>
        <v>0</v>
      </c>
      <c r="N110" s="282">
        <f>IFERROR('Intenzity 1'!N81/'Rýchlosti 1'!N105,0)</f>
        <v>0</v>
      </c>
      <c r="O110" s="282">
        <f>IFERROR('Intenzity 1'!O81/'Rýchlosti 1'!O105,0)</f>
        <v>0</v>
      </c>
      <c r="P110" s="282">
        <f>IFERROR('Intenzity 1'!P81/'Rýchlosti 1'!P105,0)</f>
        <v>0</v>
      </c>
      <c r="Q110" s="282">
        <f>IFERROR('Intenzity 1'!Q81/'Rýchlosti 1'!Q105,0)</f>
        <v>0</v>
      </c>
      <c r="R110" s="282">
        <f>IFERROR('Intenzity 1'!R81/'Rýchlosti 1'!R105,0)</f>
        <v>0</v>
      </c>
      <c r="S110" s="282">
        <f>IFERROR('Intenzity 1'!S81/'Rýchlosti 1'!S105,0)</f>
        <v>0</v>
      </c>
      <c r="T110" s="282">
        <f>IFERROR('Intenzity 1'!T81/'Rýchlosti 1'!T105,0)</f>
        <v>0</v>
      </c>
      <c r="U110" s="282">
        <f>IFERROR('Intenzity 1'!U81/'Rýchlosti 1'!U105,0)</f>
        <v>0</v>
      </c>
      <c r="V110" s="282">
        <f>IFERROR('Intenzity 1'!V81/'Rýchlosti 1'!V105,0)</f>
        <v>0</v>
      </c>
      <c r="W110" s="282">
        <f>IFERROR('Intenzity 1'!W81/'Rýchlosti 1'!W105,0)</f>
        <v>0</v>
      </c>
      <c r="X110" s="282">
        <f>IFERROR('Intenzity 1'!X81/'Rýchlosti 1'!X105,0)</f>
        <v>0</v>
      </c>
      <c r="Y110" s="282">
        <f>IFERROR('Intenzity 1'!Y81/'Rýchlosti 1'!Y105,0)</f>
        <v>0</v>
      </c>
      <c r="Z110" s="282">
        <f>IFERROR('Intenzity 1'!Z81/'Rýchlosti 1'!Z105,0)</f>
        <v>0</v>
      </c>
      <c r="AA110" s="282">
        <f>IFERROR('Intenzity 1'!AA81/'Rýchlosti 1'!AA105,0)</f>
        <v>0</v>
      </c>
      <c r="AB110" s="282">
        <f>IFERROR('Intenzity 1'!AB81/'Rýchlosti 1'!AB105,0)</f>
        <v>0</v>
      </c>
      <c r="AC110" s="282">
        <f>IFERROR('Intenzity 1'!AC81/'Rýchlosti 1'!AC105,0)</f>
        <v>0</v>
      </c>
      <c r="AD110" s="282">
        <f>IFERROR('Intenzity 1'!AD81/'Rýchlosti 1'!AD105,0)</f>
        <v>0</v>
      </c>
      <c r="AE110" s="282">
        <f>IFERROR('Intenzity 1'!AE81/'Rýchlosti 1'!AE105,0)</f>
        <v>0</v>
      </c>
      <c r="AF110" s="282">
        <f>IFERROR('Intenzity 1'!AF81/'Rýchlosti 1'!AF105,0)</f>
        <v>0</v>
      </c>
      <c r="AG110" s="282">
        <f>IFERROR('Intenzity 1'!AG81/'Rýchlosti 1'!AG105,0)</f>
        <v>0</v>
      </c>
      <c r="AH110" s="282">
        <f>IFERROR('Intenzity 1'!AH81/'Rýchlosti 1'!AH105,0)</f>
        <v>0</v>
      </c>
      <c r="AJ110" s="377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377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0</v>
      </c>
      <c r="F112" s="282">
        <f t="shared" si="33"/>
        <v>0</v>
      </c>
      <c r="G112" s="282">
        <f t="shared" si="33"/>
        <v>0</v>
      </c>
      <c r="H112" s="282">
        <f t="shared" si="33"/>
        <v>0</v>
      </c>
      <c r="I112" s="282">
        <f t="shared" si="33"/>
        <v>0</v>
      </c>
      <c r="J112" s="282">
        <f t="shared" si="33"/>
        <v>0</v>
      </c>
      <c r="K112" s="282">
        <f t="shared" si="33"/>
        <v>0</v>
      </c>
      <c r="L112" s="282">
        <f t="shared" si="33"/>
        <v>0</v>
      </c>
      <c r="M112" s="282">
        <f t="shared" si="33"/>
        <v>0</v>
      </c>
      <c r="N112" s="282">
        <f t="shared" si="33"/>
        <v>0</v>
      </c>
      <c r="O112" s="282">
        <f t="shared" si="33"/>
        <v>0</v>
      </c>
      <c r="P112" s="282">
        <f t="shared" si="33"/>
        <v>0</v>
      </c>
      <c r="Q112" s="282">
        <f t="shared" si="33"/>
        <v>0</v>
      </c>
      <c r="R112" s="282">
        <f t="shared" si="33"/>
        <v>0</v>
      </c>
      <c r="S112" s="282">
        <f t="shared" si="33"/>
        <v>0</v>
      </c>
      <c r="T112" s="282">
        <f t="shared" si="33"/>
        <v>0</v>
      </c>
      <c r="U112" s="282">
        <f t="shared" si="33"/>
        <v>0</v>
      </c>
      <c r="V112" s="282">
        <f t="shared" si="33"/>
        <v>0</v>
      </c>
      <c r="W112" s="282">
        <f t="shared" si="33"/>
        <v>0</v>
      </c>
      <c r="X112" s="282">
        <f t="shared" si="33"/>
        <v>0</v>
      </c>
      <c r="Y112" s="282">
        <f t="shared" si="33"/>
        <v>0</v>
      </c>
      <c r="Z112" s="282">
        <f t="shared" si="33"/>
        <v>0</v>
      </c>
      <c r="AA112" s="282">
        <f t="shared" si="33"/>
        <v>0</v>
      </c>
      <c r="AB112" s="282">
        <f t="shared" si="33"/>
        <v>0</v>
      </c>
      <c r="AC112" s="282">
        <f t="shared" si="33"/>
        <v>0</v>
      </c>
      <c r="AD112" s="282">
        <f t="shared" si="33"/>
        <v>0</v>
      </c>
      <c r="AE112" s="282">
        <f t="shared" si="33"/>
        <v>0</v>
      </c>
      <c r="AF112" s="282">
        <f t="shared" si="33"/>
        <v>0</v>
      </c>
      <c r="AG112" s="282">
        <f t="shared" si="33"/>
        <v>0</v>
      </c>
      <c r="AH112" s="282">
        <f t="shared" si="33"/>
        <v>0</v>
      </c>
      <c r="AJ112" s="377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376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376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376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0.33100000000000002</v>
      </c>
      <c r="I116" s="313">
        <f>IFERROR(HLOOKUP(I103,Parametre!$C$113:$DS$119,7,FALSE),0)</f>
        <v>0.33100000000000002</v>
      </c>
      <c r="J116" s="313">
        <f>IFERROR(HLOOKUP(J103,Parametre!$C$113:$DS$119,7,FALSE),0)</f>
        <v>0.33100000000000002</v>
      </c>
      <c r="K116" s="313">
        <f>IFERROR(HLOOKUP(K103,Parametre!$C$113:$DS$119,7,FALSE),0)</f>
        <v>0.33100000000000002</v>
      </c>
      <c r="L116" s="313">
        <f>IFERROR(HLOOKUP(L103,Parametre!$C$113:$DS$119,7,FALSE),0)</f>
        <v>0.33100000000000002</v>
      </c>
      <c r="M116" s="313">
        <f>IFERROR(HLOOKUP(M103,Parametre!$C$113:$DS$119,7,FALSE),0)</f>
        <v>0.33100000000000002</v>
      </c>
      <c r="N116" s="313">
        <f>IFERROR(HLOOKUP(N103,Parametre!$C$113:$DS$119,7,FALSE),0)</f>
        <v>0.33100000000000002</v>
      </c>
      <c r="O116" s="313">
        <f>IFERROR(HLOOKUP(O103,Parametre!$C$113:$DS$119,7,FALSE),0)</f>
        <v>0.33100000000000002</v>
      </c>
      <c r="P116" s="313">
        <f>IFERROR(HLOOKUP(P103,Parametre!$C$113:$DS$119,7,FALSE),0)</f>
        <v>0.33100000000000002</v>
      </c>
      <c r="Q116" s="313">
        <f>IFERROR(HLOOKUP(Q103,Parametre!$C$113:$DS$119,7,FALSE),0)</f>
        <v>0.33100000000000002</v>
      </c>
      <c r="R116" s="313">
        <f>IFERROR(HLOOKUP(R103,Parametre!$C$113:$DS$119,7,FALSE),0)</f>
        <v>0.33100000000000002</v>
      </c>
      <c r="S116" s="313">
        <f>IFERROR(HLOOKUP(S103,Parametre!$C$113:$DS$119,7,FALSE),0)</f>
        <v>0.33100000000000002</v>
      </c>
      <c r="T116" s="313">
        <f>IFERROR(HLOOKUP(T103,Parametre!$C$113:$DS$119,7,FALSE),0)</f>
        <v>0.33100000000000002</v>
      </c>
      <c r="U116" s="313">
        <f>IFERROR(HLOOKUP(U103,Parametre!$C$113:$DS$119,7,FALSE),0)</f>
        <v>0.33100000000000002</v>
      </c>
      <c r="V116" s="313">
        <f>IFERROR(HLOOKUP(V103,Parametre!$C$113:$DS$119,7,FALSE),0)</f>
        <v>0.33100000000000002</v>
      </c>
      <c r="W116" s="313">
        <f>IFERROR(HLOOKUP(W103,Parametre!$C$113:$DS$119,7,FALSE),0)</f>
        <v>0.33100000000000002</v>
      </c>
      <c r="X116" s="313">
        <f>IFERROR(HLOOKUP(X103,Parametre!$C$113:$DS$119,7,FALSE),0)</f>
        <v>0.33100000000000002</v>
      </c>
      <c r="Y116" s="313">
        <f>IFERROR(HLOOKUP(Y103,Parametre!$C$113:$DS$119,7,FALSE),0)</f>
        <v>0.33100000000000002</v>
      </c>
      <c r="Z116" s="313">
        <f>IFERROR(HLOOKUP(Z103,Parametre!$C$113:$DS$119,7,FALSE),0)</f>
        <v>0.33100000000000002</v>
      </c>
      <c r="AA116" s="313">
        <f>IFERROR(HLOOKUP(AA103,Parametre!$C$113:$DS$119,7,FALSE),0)</f>
        <v>0.33100000000000002</v>
      </c>
      <c r="AB116" s="313">
        <f>IFERROR(HLOOKUP(AB103,Parametre!$C$113:$DS$119,7,FALSE),0)</f>
        <v>0.33100000000000002</v>
      </c>
      <c r="AC116" s="313">
        <f>IFERROR(HLOOKUP(AC103,Parametre!$C$113:$DS$119,7,FALSE),0)</f>
        <v>0.33100000000000002</v>
      </c>
      <c r="AD116" s="313">
        <f>IFERROR(HLOOKUP(AD103,Parametre!$C$113:$DS$119,7,FALSE),0)</f>
        <v>0.33100000000000002</v>
      </c>
      <c r="AE116" s="313">
        <f>IFERROR(HLOOKUP(AE103,Parametre!$C$113:$DS$119,7,FALSE),0)</f>
        <v>0.33100000000000002</v>
      </c>
      <c r="AF116" s="313">
        <f>IFERROR(HLOOKUP(AF103,Parametre!$C$113:$DS$119,7,FALSE),0)</f>
        <v>0.33100000000000002</v>
      </c>
      <c r="AG116" s="313">
        <f>IFERROR(HLOOKUP(AG103,Parametre!$C$113:$DS$119,7,FALSE),0)</f>
        <v>0.33100000000000002</v>
      </c>
      <c r="AH116" s="313">
        <f>IFERROR(HLOOKUP(AH103,Parametre!$C$113:$DS$119,7,FALSE),0)</f>
        <v>0.33100000000000002</v>
      </c>
      <c r="AJ116" s="376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376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0.27800000000000002</v>
      </c>
      <c r="I118" s="313">
        <f>IFERROR(HLOOKUP(I105,Parametre!$C$113:$DS$119,7,FALSE),0)</f>
        <v>0.27800000000000002</v>
      </c>
      <c r="J118" s="313">
        <f>IFERROR(HLOOKUP(J105,Parametre!$C$113:$DS$119,7,FALSE),0)</f>
        <v>0.27800000000000002</v>
      </c>
      <c r="K118" s="313">
        <f>IFERROR(HLOOKUP(K105,Parametre!$C$113:$DS$119,7,FALSE),0)</f>
        <v>0.27800000000000002</v>
      </c>
      <c r="L118" s="313">
        <f>IFERROR(HLOOKUP(L105,Parametre!$C$113:$DS$119,7,FALSE),0)</f>
        <v>0.27800000000000002</v>
      </c>
      <c r="M118" s="313">
        <f>IFERROR(HLOOKUP(M105,Parametre!$C$113:$DS$119,7,FALSE),0)</f>
        <v>0.27800000000000002</v>
      </c>
      <c r="N118" s="313">
        <f>IFERROR(HLOOKUP(N105,Parametre!$C$113:$DS$119,7,FALSE),0)</f>
        <v>0.27800000000000002</v>
      </c>
      <c r="O118" s="313">
        <f>IFERROR(HLOOKUP(O105,Parametre!$C$113:$DS$119,7,FALSE),0)</f>
        <v>0.27800000000000002</v>
      </c>
      <c r="P118" s="313">
        <f>IFERROR(HLOOKUP(P105,Parametre!$C$113:$DS$119,7,FALSE),0)</f>
        <v>0.27800000000000002</v>
      </c>
      <c r="Q118" s="313">
        <f>IFERROR(HLOOKUP(Q105,Parametre!$C$113:$DS$119,7,FALSE),0)</f>
        <v>0.27800000000000002</v>
      </c>
      <c r="R118" s="313">
        <f>IFERROR(HLOOKUP(R105,Parametre!$C$113:$DS$119,7,FALSE),0)</f>
        <v>0.27800000000000002</v>
      </c>
      <c r="S118" s="313">
        <f>IFERROR(HLOOKUP(S105,Parametre!$C$113:$DS$119,7,FALSE),0)</f>
        <v>0.27800000000000002</v>
      </c>
      <c r="T118" s="313">
        <f>IFERROR(HLOOKUP(T105,Parametre!$C$113:$DS$119,7,FALSE),0)</f>
        <v>0.27800000000000002</v>
      </c>
      <c r="U118" s="313">
        <f>IFERROR(HLOOKUP(U105,Parametre!$C$113:$DS$119,7,FALSE),0)</f>
        <v>0.27800000000000002</v>
      </c>
      <c r="V118" s="313">
        <f>IFERROR(HLOOKUP(V105,Parametre!$C$113:$DS$119,7,FALSE),0)</f>
        <v>0.27800000000000002</v>
      </c>
      <c r="W118" s="313">
        <f>IFERROR(HLOOKUP(W105,Parametre!$C$113:$DS$119,7,FALSE),0)</f>
        <v>0.27800000000000002</v>
      </c>
      <c r="X118" s="313">
        <f>IFERROR(HLOOKUP(X105,Parametre!$C$113:$DS$119,7,FALSE),0)</f>
        <v>0.27800000000000002</v>
      </c>
      <c r="Y118" s="313">
        <f>IFERROR(HLOOKUP(Y105,Parametre!$C$113:$DS$119,7,FALSE),0)</f>
        <v>0.27800000000000002</v>
      </c>
      <c r="Z118" s="313">
        <f>IFERROR(HLOOKUP(Z105,Parametre!$C$113:$DS$119,7,FALSE),0)</f>
        <v>0.27800000000000002</v>
      </c>
      <c r="AA118" s="313">
        <f>IFERROR(HLOOKUP(AA105,Parametre!$C$113:$DS$119,7,FALSE),0)</f>
        <v>0.27800000000000002</v>
      </c>
      <c r="AB118" s="313">
        <f>IFERROR(HLOOKUP(AB105,Parametre!$C$113:$DS$119,7,FALSE),0)</f>
        <v>0.27800000000000002</v>
      </c>
      <c r="AC118" s="313">
        <f>IFERROR(HLOOKUP(AC105,Parametre!$C$113:$DS$119,7,FALSE),0)</f>
        <v>0.27800000000000002</v>
      </c>
      <c r="AD118" s="313">
        <f>IFERROR(HLOOKUP(AD105,Parametre!$C$113:$DS$119,7,FALSE),0)</f>
        <v>0.27800000000000002</v>
      </c>
      <c r="AE118" s="313">
        <f>IFERROR(HLOOKUP(AE105,Parametre!$C$113:$DS$119,7,FALSE),0)</f>
        <v>0.27800000000000002</v>
      </c>
      <c r="AF118" s="313">
        <f>IFERROR(HLOOKUP(AF105,Parametre!$C$113:$DS$119,7,FALSE),0)</f>
        <v>0.27800000000000002</v>
      </c>
      <c r="AG118" s="313">
        <f>IFERROR(HLOOKUP(AG105,Parametre!$C$113:$DS$119,7,FALSE),0)</f>
        <v>0.27800000000000002</v>
      </c>
      <c r="AH118" s="313">
        <f>IFERROR(HLOOKUP(AH105,Parametre!$C$113:$DS$119,7,FALSE),0)</f>
        <v>0.27800000000000002</v>
      </c>
      <c r="AJ118" s="376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376"/>
    </row>
    <row r="120" spans="1:36" x14ac:dyDescent="0.2">
      <c r="AJ120" s="344"/>
    </row>
    <row r="121" spans="1:36" x14ac:dyDescent="0.2"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71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72">
        <f>'Rýchlosti 0'!E123</f>
        <v>57</v>
      </c>
      <c r="F123" s="372">
        <f>'Rýchlosti 0'!F123</f>
        <v>57</v>
      </c>
      <c r="G123" s="372">
        <f>'Rýchlosti 0'!G123</f>
        <v>57</v>
      </c>
      <c r="H123" s="373">
        <v>58</v>
      </c>
      <c r="I123" s="372">
        <f>H123</f>
        <v>58</v>
      </c>
      <c r="J123" s="372">
        <f t="shared" ref="J123:AH135" si="34">I123</f>
        <v>58</v>
      </c>
      <c r="K123" s="372">
        <f t="shared" si="34"/>
        <v>58</v>
      </c>
      <c r="L123" s="372">
        <f t="shared" si="34"/>
        <v>58</v>
      </c>
      <c r="M123" s="372">
        <f t="shared" si="34"/>
        <v>58</v>
      </c>
      <c r="N123" s="372">
        <f t="shared" si="34"/>
        <v>58</v>
      </c>
      <c r="O123" s="372">
        <f t="shared" si="34"/>
        <v>58</v>
      </c>
      <c r="P123" s="372">
        <f t="shared" si="34"/>
        <v>58</v>
      </c>
      <c r="Q123" s="372">
        <f t="shared" si="34"/>
        <v>58</v>
      </c>
      <c r="R123" s="372">
        <f t="shared" si="34"/>
        <v>58</v>
      </c>
      <c r="S123" s="372">
        <f t="shared" si="34"/>
        <v>58</v>
      </c>
      <c r="T123" s="372">
        <f t="shared" si="34"/>
        <v>58</v>
      </c>
      <c r="U123" s="372">
        <f t="shared" si="34"/>
        <v>58</v>
      </c>
      <c r="V123" s="372">
        <f t="shared" si="34"/>
        <v>58</v>
      </c>
      <c r="W123" s="372">
        <f t="shared" si="34"/>
        <v>58</v>
      </c>
      <c r="X123" s="372">
        <f t="shared" si="34"/>
        <v>58</v>
      </c>
      <c r="Y123" s="372">
        <f t="shared" si="34"/>
        <v>58</v>
      </c>
      <c r="Z123" s="372">
        <f t="shared" si="34"/>
        <v>58</v>
      </c>
      <c r="AA123" s="372">
        <f t="shared" si="34"/>
        <v>58</v>
      </c>
      <c r="AB123" s="372">
        <f t="shared" si="34"/>
        <v>58</v>
      </c>
      <c r="AC123" s="372">
        <f t="shared" si="34"/>
        <v>58</v>
      </c>
      <c r="AD123" s="372">
        <f t="shared" si="34"/>
        <v>58</v>
      </c>
      <c r="AE123" s="372">
        <f t="shared" si="34"/>
        <v>58</v>
      </c>
      <c r="AF123" s="372">
        <f t="shared" si="34"/>
        <v>58</v>
      </c>
      <c r="AG123" s="372">
        <f t="shared" si="34"/>
        <v>58</v>
      </c>
      <c r="AH123" s="372">
        <f t="shared" si="34"/>
        <v>58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72">
        <f>'Rýchlosti 0'!E124</f>
        <v>38</v>
      </c>
      <c r="F124" s="372">
        <f>'Rýchlosti 0'!F124</f>
        <v>38</v>
      </c>
      <c r="G124" s="372">
        <f>'Rýchlosti 0'!G124</f>
        <v>38</v>
      </c>
      <c r="H124" s="373">
        <v>44</v>
      </c>
      <c r="I124" s="372">
        <f t="shared" ref="I124:X139" si="35">H124</f>
        <v>44</v>
      </c>
      <c r="J124" s="372">
        <f t="shared" si="35"/>
        <v>44</v>
      </c>
      <c r="K124" s="372">
        <f t="shared" si="35"/>
        <v>44</v>
      </c>
      <c r="L124" s="372">
        <f t="shared" si="35"/>
        <v>44</v>
      </c>
      <c r="M124" s="372">
        <f t="shared" si="35"/>
        <v>44</v>
      </c>
      <c r="N124" s="372">
        <f t="shared" si="35"/>
        <v>44</v>
      </c>
      <c r="O124" s="372">
        <f t="shared" si="35"/>
        <v>44</v>
      </c>
      <c r="P124" s="372">
        <f t="shared" si="35"/>
        <v>44</v>
      </c>
      <c r="Q124" s="372">
        <f t="shared" si="35"/>
        <v>44</v>
      </c>
      <c r="R124" s="372">
        <f t="shared" si="35"/>
        <v>44</v>
      </c>
      <c r="S124" s="372">
        <f t="shared" si="35"/>
        <v>44</v>
      </c>
      <c r="T124" s="372">
        <f t="shared" si="35"/>
        <v>44</v>
      </c>
      <c r="U124" s="372">
        <f t="shared" si="35"/>
        <v>44</v>
      </c>
      <c r="V124" s="372">
        <f t="shared" si="35"/>
        <v>44</v>
      </c>
      <c r="W124" s="372">
        <f t="shared" si="35"/>
        <v>44</v>
      </c>
      <c r="X124" s="372">
        <f t="shared" si="35"/>
        <v>44</v>
      </c>
      <c r="Y124" s="372">
        <f t="shared" si="34"/>
        <v>44</v>
      </c>
      <c r="Z124" s="372">
        <f t="shared" si="34"/>
        <v>44</v>
      </c>
      <c r="AA124" s="372">
        <f t="shared" si="34"/>
        <v>44</v>
      </c>
      <c r="AB124" s="372">
        <f t="shared" si="34"/>
        <v>44</v>
      </c>
      <c r="AC124" s="372">
        <f t="shared" si="34"/>
        <v>44</v>
      </c>
      <c r="AD124" s="372">
        <f t="shared" si="34"/>
        <v>44</v>
      </c>
      <c r="AE124" s="372">
        <f t="shared" si="34"/>
        <v>44</v>
      </c>
      <c r="AF124" s="372">
        <f t="shared" si="34"/>
        <v>44</v>
      </c>
      <c r="AG124" s="372">
        <f t="shared" si="34"/>
        <v>44</v>
      </c>
      <c r="AH124" s="372">
        <f t="shared" si="34"/>
        <v>44</v>
      </c>
      <c r="AJ124" s="344"/>
    </row>
    <row r="125" spans="1:36" s="340" customFormat="1" x14ac:dyDescent="0.2">
      <c r="A125" s="338">
        <v>3</v>
      </c>
      <c r="B125" s="340" t="s">
        <v>562</v>
      </c>
      <c r="C125" s="340" t="s">
        <v>537</v>
      </c>
      <c r="D125" s="351">
        <v>3.5</v>
      </c>
      <c r="E125" s="372">
        <f>'Rýchlosti 0'!E125</f>
        <v>95</v>
      </c>
      <c r="F125" s="372">
        <f>'Rýchlosti 0'!F125</f>
        <v>95</v>
      </c>
      <c r="G125" s="372">
        <f>'Rýchlosti 0'!G125</f>
        <v>95</v>
      </c>
      <c r="H125" s="373">
        <v>95</v>
      </c>
      <c r="I125" s="372">
        <f t="shared" si="35"/>
        <v>95</v>
      </c>
      <c r="J125" s="372">
        <f t="shared" si="34"/>
        <v>95</v>
      </c>
      <c r="K125" s="372">
        <f t="shared" si="34"/>
        <v>95</v>
      </c>
      <c r="L125" s="372">
        <f t="shared" si="34"/>
        <v>95</v>
      </c>
      <c r="M125" s="372">
        <f t="shared" si="34"/>
        <v>95</v>
      </c>
      <c r="N125" s="372">
        <f t="shared" si="34"/>
        <v>95</v>
      </c>
      <c r="O125" s="372">
        <f t="shared" si="34"/>
        <v>95</v>
      </c>
      <c r="P125" s="372">
        <f t="shared" si="34"/>
        <v>95</v>
      </c>
      <c r="Q125" s="372">
        <f t="shared" si="34"/>
        <v>95</v>
      </c>
      <c r="R125" s="372">
        <f t="shared" si="34"/>
        <v>95</v>
      </c>
      <c r="S125" s="372">
        <f t="shared" si="34"/>
        <v>95</v>
      </c>
      <c r="T125" s="372">
        <f t="shared" si="34"/>
        <v>95</v>
      </c>
      <c r="U125" s="372">
        <f t="shared" si="34"/>
        <v>95</v>
      </c>
      <c r="V125" s="372">
        <f t="shared" si="34"/>
        <v>95</v>
      </c>
      <c r="W125" s="372">
        <f t="shared" si="34"/>
        <v>95</v>
      </c>
      <c r="X125" s="372">
        <f t="shared" si="34"/>
        <v>95</v>
      </c>
      <c r="Y125" s="372">
        <f t="shared" si="34"/>
        <v>95</v>
      </c>
      <c r="Z125" s="372">
        <f t="shared" si="34"/>
        <v>95</v>
      </c>
      <c r="AA125" s="372">
        <f t="shared" si="34"/>
        <v>95</v>
      </c>
      <c r="AB125" s="372">
        <f t="shared" si="34"/>
        <v>95</v>
      </c>
      <c r="AC125" s="372">
        <f t="shared" si="34"/>
        <v>95</v>
      </c>
      <c r="AD125" s="372">
        <f t="shared" si="34"/>
        <v>95</v>
      </c>
      <c r="AE125" s="372">
        <f t="shared" si="34"/>
        <v>95</v>
      </c>
      <c r="AF125" s="372">
        <f t="shared" si="34"/>
        <v>95</v>
      </c>
      <c r="AG125" s="372">
        <f t="shared" si="34"/>
        <v>95</v>
      </c>
      <c r="AH125" s="372">
        <f t="shared" si="34"/>
        <v>95</v>
      </c>
      <c r="AJ125" s="344"/>
    </row>
    <row r="126" spans="1:36" s="340" customFormat="1" x14ac:dyDescent="0.2">
      <c r="A126" s="338" t="s">
        <v>539</v>
      </c>
      <c r="B126" s="353" t="s">
        <v>562</v>
      </c>
      <c r="C126" s="353" t="s">
        <v>536</v>
      </c>
      <c r="D126" s="354">
        <v>3.8</v>
      </c>
      <c r="E126" s="372">
        <f>'Rýchlosti 0'!E126</f>
        <v>0</v>
      </c>
      <c r="F126" s="372">
        <f>'Rýchlosti 0'!F126</f>
        <v>0</v>
      </c>
      <c r="G126" s="372">
        <f>'Rýchlosti 0'!G126</f>
        <v>0</v>
      </c>
      <c r="H126" s="373">
        <v>85</v>
      </c>
      <c r="I126" s="372">
        <f t="shared" si="35"/>
        <v>85</v>
      </c>
      <c r="J126" s="372">
        <f t="shared" si="34"/>
        <v>85</v>
      </c>
      <c r="K126" s="372">
        <f t="shared" si="34"/>
        <v>85</v>
      </c>
      <c r="L126" s="372">
        <f t="shared" si="34"/>
        <v>85</v>
      </c>
      <c r="M126" s="372">
        <f t="shared" si="34"/>
        <v>85</v>
      </c>
      <c r="N126" s="372">
        <f t="shared" si="34"/>
        <v>85</v>
      </c>
      <c r="O126" s="372">
        <f t="shared" si="34"/>
        <v>85</v>
      </c>
      <c r="P126" s="372">
        <f t="shared" si="34"/>
        <v>85</v>
      </c>
      <c r="Q126" s="372">
        <f t="shared" si="34"/>
        <v>85</v>
      </c>
      <c r="R126" s="372">
        <f t="shared" si="34"/>
        <v>85</v>
      </c>
      <c r="S126" s="372">
        <f t="shared" si="34"/>
        <v>85</v>
      </c>
      <c r="T126" s="372">
        <f t="shared" si="34"/>
        <v>85</v>
      </c>
      <c r="U126" s="372">
        <f t="shared" si="34"/>
        <v>85</v>
      </c>
      <c r="V126" s="372">
        <f t="shared" si="34"/>
        <v>85</v>
      </c>
      <c r="W126" s="372">
        <f t="shared" si="34"/>
        <v>85</v>
      </c>
      <c r="X126" s="372">
        <f t="shared" si="34"/>
        <v>85</v>
      </c>
      <c r="Y126" s="372">
        <f t="shared" si="34"/>
        <v>85</v>
      </c>
      <c r="Z126" s="372">
        <f t="shared" si="34"/>
        <v>85</v>
      </c>
      <c r="AA126" s="372">
        <f t="shared" si="34"/>
        <v>85</v>
      </c>
      <c r="AB126" s="372">
        <f t="shared" si="34"/>
        <v>85</v>
      </c>
      <c r="AC126" s="372">
        <f t="shared" si="34"/>
        <v>85</v>
      </c>
      <c r="AD126" s="372">
        <f t="shared" si="34"/>
        <v>85</v>
      </c>
      <c r="AE126" s="372">
        <f t="shared" si="34"/>
        <v>85</v>
      </c>
      <c r="AF126" s="372">
        <f t="shared" si="34"/>
        <v>85</v>
      </c>
      <c r="AG126" s="372">
        <f t="shared" si="34"/>
        <v>85</v>
      </c>
      <c r="AH126" s="372">
        <f t="shared" si="34"/>
        <v>85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72"/>
      <c r="F127" s="372"/>
      <c r="G127" s="372"/>
      <c r="H127" s="371"/>
      <c r="I127" s="372"/>
      <c r="J127" s="372"/>
      <c r="K127" s="372"/>
      <c r="L127" s="372"/>
      <c r="M127" s="372"/>
      <c r="N127" s="372"/>
      <c r="O127" s="372"/>
      <c r="P127" s="372"/>
      <c r="Q127" s="372"/>
      <c r="R127" s="372"/>
      <c r="S127" s="372"/>
      <c r="T127" s="372"/>
      <c r="U127" s="372"/>
      <c r="V127" s="372"/>
      <c r="W127" s="372"/>
      <c r="X127" s="372"/>
      <c r="Y127" s="372"/>
      <c r="Z127" s="372"/>
      <c r="AA127" s="372"/>
      <c r="AB127" s="372"/>
      <c r="AC127" s="372"/>
      <c r="AD127" s="372"/>
      <c r="AE127" s="372"/>
      <c r="AF127" s="372"/>
      <c r="AG127" s="372"/>
      <c r="AH127" s="372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72">
        <f>'Rýchlosti 0'!E128</f>
        <v>57</v>
      </c>
      <c r="F128" s="372">
        <f>'Rýchlosti 0'!F128</f>
        <v>57</v>
      </c>
      <c r="G128" s="372">
        <f>'Rýchlosti 0'!G128</f>
        <v>57</v>
      </c>
      <c r="H128" s="373">
        <v>58</v>
      </c>
      <c r="I128" s="372">
        <f t="shared" si="35"/>
        <v>58</v>
      </c>
      <c r="J128" s="372">
        <f t="shared" si="34"/>
        <v>58</v>
      </c>
      <c r="K128" s="372">
        <f t="shared" si="34"/>
        <v>58</v>
      </c>
      <c r="L128" s="372">
        <f t="shared" si="34"/>
        <v>58</v>
      </c>
      <c r="M128" s="372">
        <f t="shared" si="34"/>
        <v>58</v>
      </c>
      <c r="N128" s="372">
        <f t="shared" si="34"/>
        <v>58</v>
      </c>
      <c r="O128" s="372">
        <f t="shared" si="34"/>
        <v>58</v>
      </c>
      <c r="P128" s="372">
        <f t="shared" si="34"/>
        <v>58</v>
      </c>
      <c r="Q128" s="372">
        <f t="shared" si="34"/>
        <v>58</v>
      </c>
      <c r="R128" s="372">
        <f t="shared" si="34"/>
        <v>58</v>
      </c>
      <c r="S128" s="372">
        <f t="shared" si="34"/>
        <v>58</v>
      </c>
      <c r="T128" s="372">
        <f t="shared" si="34"/>
        <v>58</v>
      </c>
      <c r="U128" s="372">
        <f t="shared" si="34"/>
        <v>58</v>
      </c>
      <c r="V128" s="372">
        <f t="shared" si="34"/>
        <v>58</v>
      </c>
      <c r="W128" s="372">
        <f t="shared" si="34"/>
        <v>58</v>
      </c>
      <c r="X128" s="372">
        <f t="shared" si="34"/>
        <v>58</v>
      </c>
      <c r="Y128" s="372">
        <f t="shared" si="34"/>
        <v>58</v>
      </c>
      <c r="Z128" s="372">
        <f t="shared" si="34"/>
        <v>58</v>
      </c>
      <c r="AA128" s="372">
        <f t="shared" si="34"/>
        <v>58</v>
      </c>
      <c r="AB128" s="372">
        <f t="shared" si="34"/>
        <v>58</v>
      </c>
      <c r="AC128" s="372">
        <f t="shared" si="34"/>
        <v>58</v>
      </c>
      <c r="AD128" s="372">
        <f t="shared" si="34"/>
        <v>58</v>
      </c>
      <c r="AE128" s="372">
        <f t="shared" si="34"/>
        <v>58</v>
      </c>
      <c r="AF128" s="372">
        <f t="shared" si="34"/>
        <v>58</v>
      </c>
      <c r="AG128" s="372">
        <f t="shared" si="34"/>
        <v>58</v>
      </c>
      <c r="AH128" s="372">
        <f t="shared" si="34"/>
        <v>58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72">
        <f>'Rýchlosti 0'!E129</f>
        <v>38</v>
      </c>
      <c r="F129" s="372">
        <f>'Rýchlosti 0'!F129</f>
        <v>38</v>
      </c>
      <c r="G129" s="372">
        <f>'Rýchlosti 0'!G129</f>
        <v>38</v>
      </c>
      <c r="H129" s="373">
        <v>44</v>
      </c>
      <c r="I129" s="372">
        <f t="shared" si="35"/>
        <v>44</v>
      </c>
      <c r="J129" s="372">
        <f t="shared" si="34"/>
        <v>44</v>
      </c>
      <c r="K129" s="372">
        <f t="shared" si="34"/>
        <v>44</v>
      </c>
      <c r="L129" s="372">
        <f t="shared" si="34"/>
        <v>44</v>
      </c>
      <c r="M129" s="372">
        <f t="shared" si="34"/>
        <v>44</v>
      </c>
      <c r="N129" s="372">
        <f t="shared" si="34"/>
        <v>44</v>
      </c>
      <c r="O129" s="372">
        <f t="shared" si="34"/>
        <v>44</v>
      </c>
      <c r="P129" s="372">
        <f t="shared" si="34"/>
        <v>44</v>
      </c>
      <c r="Q129" s="372">
        <f t="shared" si="34"/>
        <v>44</v>
      </c>
      <c r="R129" s="372">
        <f t="shared" si="34"/>
        <v>44</v>
      </c>
      <c r="S129" s="372">
        <f t="shared" si="34"/>
        <v>44</v>
      </c>
      <c r="T129" s="372">
        <f t="shared" si="34"/>
        <v>44</v>
      </c>
      <c r="U129" s="372">
        <f t="shared" si="34"/>
        <v>44</v>
      </c>
      <c r="V129" s="372">
        <f t="shared" si="34"/>
        <v>44</v>
      </c>
      <c r="W129" s="372">
        <f t="shared" si="34"/>
        <v>44</v>
      </c>
      <c r="X129" s="372">
        <f t="shared" si="34"/>
        <v>44</v>
      </c>
      <c r="Y129" s="372">
        <f t="shared" si="34"/>
        <v>44</v>
      </c>
      <c r="Z129" s="372">
        <f t="shared" si="34"/>
        <v>44</v>
      </c>
      <c r="AA129" s="372">
        <f t="shared" si="34"/>
        <v>44</v>
      </c>
      <c r="AB129" s="372">
        <f t="shared" si="34"/>
        <v>44</v>
      </c>
      <c r="AC129" s="372">
        <f t="shared" si="34"/>
        <v>44</v>
      </c>
      <c r="AD129" s="372">
        <f t="shared" si="34"/>
        <v>44</v>
      </c>
      <c r="AE129" s="372">
        <f t="shared" si="34"/>
        <v>44</v>
      </c>
      <c r="AF129" s="372">
        <f t="shared" si="34"/>
        <v>44</v>
      </c>
      <c r="AG129" s="372">
        <f t="shared" si="34"/>
        <v>44</v>
      </c>
      <c r="AH129" s="372">
        <f t="shared" si="34"/>
        <v>44</v>
      </c>
      <c r="AJ129" s="253"/>
    </row>
    <row r="130" spans="1:36" s="340" customFormat="1" x14ac:dyDescent="0.2">
      <c r="A130" s="338">
        <v>3</v>
      </c>
      <c r="B130" s="340" t="s">
        <v>562</v>
      </c>
      <c r="C130" s="340" t="s">
        <v>537</v>
      </c>
      <c r="D130" s="351"/>
      <c r="E130" s="372">
        <f>'Rýchlosti 0'!E130</f>
        <v>95</v>
      </c>
      <c r="F130" s="372">
        <f>'Rýchlosti 0'!F130</f>
        <v>95</v>
      </c>
      <c r="G130" s="372">
        <f>'Rýchlosti 0'!G130</f>
        <v>95</v>
      </c>
      <c r="H130" s="373">
        <v>95</v>
      </c>
      <c r="I130" s="372">
        <f t="shared" si="35"/>
        <v>95</v>
      </c>
      <c r="J130" s="372">
        <f t="shared" si="34"/>
        <v>95</v>
      </c>
      <c r="K130" s="372">
        <f t="shared" si="34"/>
        <v>95</v>
      </c>
      <c r="L130" s="372">
        <f t="shared" si="34"/>
        <v>95</v>
      </c>
      <c r="M130" s="372">
        <f t="shared" si="34"/>
        <v>95</v>
      </c>
      <c r="N130" s="372">
        <f t="shared" si="34"/>
        <v>95</v>
      </c>
      <c r="O130" s="372">
        <f t="shared" si="34"/>
        <v>95</v>
      </c>
      <c r="P130" s="372">
        <f t="shared" si="34"/>
        <v>95</v>
      </c>
      <c r="Q130" s="372">
        <f t="shared" si="34"/>
        <v>95</v>
      </c>
      <c r="R130" s="372">
        <f t="shared" si="34"/>
        <v>95</v>
      </c>
      <c r="S130" s="372">
        <f t="shared" si="34"/>
        <v>95</v>
      </c>
      <c r="T130" s="372">
        <f t="shared" si="34"/>
        <v>95</v>
      </c>
      <c r="U130" s="372">
        <f t="shared" si="34"/>
        <v>95</v>
      </c>
      <c r="V130" s="372">
        <f t="shared" si="34"/>
        <v>95</v>
      </c>
      <c r="W130" s="372">
        <f t="shared" si="34"/>
        <v>95</v>
      </c>
      <c r="X130" s="372">
        <f t="shared" si="34"/>
        <v>95</v>
      </c>
      <c r="Y130" s="372">
        <f t="shared" si="34"/>
        <v>95</v>
      </c>
      <c r="Z130" s="372">
        <f t="shared" si="34"/>
        <v>95</v>
      </c>
      <c r="AA130" s="372">
        <f t="shared" si="34"/>
        <v>95</v>
      </c>
      <c r="AB130" s="372">
        <f t="shared" si="34"/>
        <v>95</v>
      </c>
      <c r="AC130" s="372">
        <f t="shared" si="34"/>
        <v>95</v>
      </c>
      <c r="AD130" s="372">
        <f t="shared" si="34"/>
        <v>95</v>
      </c>
      <c r="AE130" s="372">
        <f t="shared" si="34"/>
        <v>95</v>
      </c>
      <c r="AF130" s="372">
        <f t="shared" si="34"/>
        <v>95</v>
      </c>
      <c r="AG130" s="372">
        <f t="shared" si="34"/>
        <v>95</v>
      </c>
      <c r="AH130" s="372">
        <f t="shared" si="34"/>
        <v>95</v>
      </c>
      <c r="AJ130" s="253"/>
    </row>
    <row r="131" spans="1:36" s="340" customFormat="1" x14ac:dyDescent="0.2">
      <c r="A131" s="338" t="s">
        <v>539</v>
      </c>
      <c r="B131" s="353" t="s">
        <v>562</v>
      </c>
      <c r="C131" s="353" t="s">
        <v>536</v>
      </c>
      <c r="D131" s="354"/>
      <c r="E131" s="372">
        <f>'Rýchlosti 0'!E131</f>
        <v>0</v>
      </c>
      <c r="F131" s="372">
        <f>'Rýchlosti 0'!F131</f>
        <v>0</v>
      </c>
      <c r="G131" s="372">
        <f>'Rýchlosti 0'!G131</f>
        <v>0</v>
      </c>
      <c r="H131" s="373">
        <v>85</v>
      </c>
      <c r="I131" s="372">
        <f t="shared" si="35"/>
        <v>85</v>
      </c>
      <c r="J131" s="372">
        <f t="shared" si="34"/>
        <v>85</v>
      </c>
      <c r="K131" s="372">
        <f t="shared" si="34"/>
        <v>85</v>
      </c>
      <c r="L131" s="372">
        <f t="shared" si="34"/>
        <v>85</v>
      </c>
      <c r="M131" s="372">
        <f t="shared" si="34"/>
        <v>85</v>
      </c>
      <c r="N131" s="372">
        <f t="shared" si="34"/>
        <v>85</v>
      </c>
      <c r="O131" s="372">
        <f t="shared" si="34"/>
        <v>85</v>
      </c>
      <c r="P131" s="372">
        <f t="shared" si="34"/>
        <v>85</v>
      </c>
      <c r="Q131" s="372">
        <f t="shared" si="34"/>
        <v>85</v>
      </c>
      <c r="R131" s="372">
        <f t="shared" si="34"/>
        <v>85</v>
      </c>
      <c r="S131" s="372">
        <f t="shared" si="34"/>
        <v>85</v>
      </c>
      <c r="T131" s="372">
        <f t="shared" si="34"/>
        <v>85</v>
      </c>
      <c r="U131" s="372">
        <f t="shared" si="34"/>
        <v>85</v>
      </c>
      <c r="V131" s="372">
        <f t="shared" si="34"/>
        <v>85</v>
      </c>
      <c r="W131" s="372">
        <f t="shared" si="34"/>
        <v>85</v>
      </c>
      <c r="X131" s="372">
        <f t="shared" si="34"/>
        <v>85</v>
      </c>
      <c r="Y131" s="372">
        <f t="shared" si="34"/>
        <v>85</v>
      </c>
      <c r="Z131" s="372">
        <f t="shared" si="34"/>
        <v>85</v>
      </c>
      <c r="AA131" s="372">
        <f t="shared" si="34"/>
        <v>85</v>
      </c>
      <c r="AB131" s="372">
        <f t="shared" si="34"/>
        <v>85</v>
      </c>
      <c r="AC131" s="372">
        <f t="shared" si="34"/>
        <v>85</v>
      </c>
      <c r="AD131" s="372">
        <f t="shared" si="34"/>
        <v>85</v>
      </c>
      <c r="AE131" s="372">
        <f t="shared" si="34"/>
        <v>85</v>
      </c>
      <c r="AF131" s="372">
        <f t="shared" si="34"/>
        <v>85</v>
      </c>
      <c r="AG131" s="372">
        <f t="shared" si="34"/>
        <v>85</v>
      </c>
      <c r="AH131" s="372">
        <f t="shared" si="34"/>
        <v>85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72"/>
      <c r="F132" s="372"/>
      <c r="G132" s="372"/>
      <c r="H132" s="371"/>
      <c r="I132" s="372"/>
      <c r="J132" s="372"/>
      <c r="K132" s="372"/>
      <c r="L132" s="372"/>
      <c r="M132" s="372"/>
      <c r="N132" s="372"/>
      <c r="O132" s="372"/>
      <c r="P132" s="372"/>
      <c r="Q132" s="372"/>
      <c r="R132" s="372"/>
      <c r="S132" s="372"/>
      <c r="T132" s="372"/>
      <c r="U132" s="372"/>
      <c r="V132" s="372"/>
      <c r="W132" s="372"/>
      <c r="X132" s="372"/>
      <c r="Y132" s="372"/>
      <c r="Z132" s="372"/>
      <c r="AA132" s="372"/>
      <c r="AB132" s="372"/>
      <c r="AC132" s="372"/>
      <c r="AD132" s="372"/>
      <c r="AE132" s="372"/>
      <c r="AF132" s="372"/>
      <c r="AG132" s="372"/>
      <c r="AH132" s="372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72">
        <f>'Rýchlosti 0'!E133</f>
        <v>57</v>
      </c>
      <c r="F133" s="372">
        <f>'Rýchlosti 0'!F133</f>
        <v>57</v>
      </c>
      <c r="G133" s="372">
        <f>'Rýchlosti 0'!G133</f>
        <v>57</v>
      </c>
      <c r="H133" s="373">
        <v>58</v>
      </c>
      <c r="I133" s="372">
        <f t="shared" si="35"/>
        <v>58</v>
      </c>
      <c r="J133" s="372">
        <f t="shared" si="34"/>
        <v>58</v>
      </c>
      <c r="K133" s="372">
        <f t="shared" si="34"/>
        <v>58</v>
      </c>
      <c r="L133" s="372">
        <f t="shared" si="34"/>
        <v>58</v>
      </c>
      <c r="M133" s="372">
        <f t="shared" si="34"/>
        <v>58</v>
      </c>
      <c r="N133" s="372">
        <f t="shared" si="34"/>
        <v>58</v>
      </c>
      <c r="O133" s="372">
        <f t="shared" si="34"/>
        <v>58</v>
      </c>
      <c r="P133" s="372">
        <f t="shared" si="34"/>
        <v>58</v>
      </c>
      <c r="Q133" s="372">
        <f t="shared" si="34"/>
        <v>58</v>
      </c>
      <c r="R133" s="372">
        <f t="shared" si="34"/>
        <v>58</v>
      </c>
      <c r="S133" s="372">
        <f t="shared" si="34"/>
        <v>58</v>
      </c>
      <c r="T133" s="372">
        <f t="shared" si="34"/>
        <v>58</v>
      </c>
      <c r="U133" s="372">
        <f t="shared" si="34"/>
        <v>58</v>
      </c>
      <c r="V133" s="372">
        <f t="shared" si="34"/>
        <v>58</v>
      </c>
      <c r="W133" s="372">
        <f t="shared" si="34"/>
        <v>58</v>
      </c>
      <c r="X133" s="372">
        <f t="shared" si="34"/>
        <v>58</v>
      </c>
      <c r="Y133" s="372">
        <f t="shared" si="34"/>
        <v>58</v>
      </c>
      <c r="Z133" s="372">
        <f t="shared" si="34"/>
        <v>58</v>
      </c>
      <c r="AA133" s="372">
        <f t="shared" si="34"/>
        <v>58</v>
      </c>
      <c r="AB133" s="372">
        <f t="shared" si="34"/>
        <v>58</v>
      </c>
      <c r="AC133" s="372">
        <f t="shared" si="34"/>
        <v>58</v>
      </c>
      <c r="AD133" s="372">
        <f t="shared" si="34"/>
        <v>58</v>
      </c>
      <c r="AE133" s="372">
        <f t="shared" si="34"/>
        <v>58</v>
      </c>
      <c r="AF133" s="372">
        <f t="shared" si="34"/>
        <v>58</v>
      </c>
      <c r="AG133" s="372">
        <f t="shared" si="34"/>
        <v>58</v>
      </c>
      <c r="AH133" s="372">
        <f t="shared" si="34"/>
        <v>58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72">
        <f>'Rýchlosti 0'!E134</f>
        <v>38</v>
      </c>
      <c r="F134" s="372">
        <f>'Rýchlosti 0'!F134</f>
        <v>38</v>
      </c>
      <c r="G134" s="372">
        <f>'Rýchlosti 0'!G134</f>
        <v>38</v>
      </c>
      <c r="H134" s="373">
        <v>44</v>
      </c>
      <c r="I134" s="372">
        <f t="shared" si="35"/>
        <v>44</v>
      </c>
      <c r="J134" s="372">
        <f t="shared" si="34"/>
        <v>44</v>
      </c>
      <c r="K134" s="372">
        <f t="shared" si="34"/>
        <v>44</v>
      </c>
      <c r="L134" s="372">
        <f t="shared" si="34"/>
        <v>44</v>
      </c>
      <c r="M134" s="372">
        <f t="shared" si="34"/>
        <v>44</v>
      </c>
      <c r="N134" s="372">
        <f t="shared" si="34"/>
        <v>44</v>
      </c>
      <c r="O134" s="372">
        <f t="shared" si="34"/>
        <v>44</v>
      </c>
      <c r="P134" s="372">
        <f t="shared" si="34"/>
        <v>44</v>
      </c>
      <c r="Q134" s="372">
        <f t="shared" si="34"/>
        <v>44</v>
      </c>
      <c r="R134" s="372">
        <f t="shared" si="34"/>
        <v>44</v>
      </c>
      <c r="S134" s="372">
        <f t="shared" si="34"/>
        <v>44</v>
      </c>
      <c r="T134" s="372">
        <f t="shared" si="34"/>
        <v>44</v>
      </c>
      <c r="U134" s="372">
        <f t="shared" si="34"/>
        <v>44</v>
      </c>
      <c r="V134" s="372">
        <f t="shared" si="34"/>
        <v>44</v>
      </c>
      <c r="W134" s="372">
        <f t="shared" si="34"/>
        <v>44</v>
      </c>
      <c r="X134" s="372">
        <f t="shared" si="34"/>
        <v>44</v>
      </c>
      <c r="Y134" s="372">
        <f t="shared" si="34"/>
        <v>44</v>
      </c>
      <c r="Z134" s="372">
        <f t="shared" si="34"/>
        <v>44</v>
      </c>
      <c r="AA134" s="372">
        <f t="shared" si="34"/>
        <v>44</v>
      </c>
      <c r="AB134" s="372">
        <f t="shared" si="34"/>
        <v>44</v>
      </c>
      <c r="AC134" s="372">
        <f t="shared" si="34"/>
        <v>44</v>
      </c>
      <c r="AD134" s="372">
        <f t="shared" si="34"/>
        <v>44</v>
      </c>
      <c r="AE134" s="372">
        <f t="shared" si="34"/>
        <v>44</v>
      </c>
      <c r="AF134" s="372">
        <f t="shared" si="34"/>
        <v>44</v>
      </c>
      <c r="AG134" s="372">
        <f t="shared" si="34"/>
        <v>44</v>
      </c>
      <c r="AH134" s="372">
        <f t="shared" si="34"/>
        <v>44</v>
      </c>
      <c r="AJ134" s="253"/>
    </row>
    <row r="135" spans="1:36" s="340" customFormat="1" x14ac:dyDescent="0.2">
      <c r="A135" s="338">
        <v>3</v>
      </c>
      <c r="B135" s="340" t="s">
        <v>562</v>
      </c>
      <c r="C135" s="340" t="s">
        <v>537</v>
      </c>
      <c r="D135" s="351"/>
      <c r="E135" s="372">
        <f>'Rýchlosti 0'!E135</f>
        <v>85</v>
      </c>
      <c r="F135" s="372">
        <f>'Rýchlosti 0'!F135</f>
        <v>85</v>
      </c>
      <c r="G135" s="372">
        <f>'Rýchlosti 0'!G135</f>
        <v>85</v>
      </c>
      <c r="H135" s="373">
        <v>85</v>
      </c>
      <c r="I135" s="372">
        <f t="shared" si="35"/>
        <v>85</v>
      </c>
      <c r="J135" s="372">
        <f t="shared" si="34"/>
        <v>85</v>
      </c>
      <c r="K135" s="372">
        <f t="shared" si="34"/>
        <v>85</v>
      </c>
      <c r="L135" s="372">
        <f t="shared" si="34"/>
        <v>85</v>
      </c>
      <c r="M135" s="372">
        <f t="shared" si="34"/>
        <v>85</v>
      </c>
      <c r="N135" s="372">
        <f t="shared" si="34"/>
        <v>85</v>
      </c>
      <c r="O135" s="372">
        <f t="shared" si="34"/>
        <v>85</v>
      </c>
      <c r="P135" s="372">
        <f t="shared" si="34"/>
        <v>85</v>
      </c>
      <c r="Q135" s="372">
        <f t="shared" si="34"/>
        <v>85</v>
      </c>
      <c r="R135" s="372">
        <f t="shared" si="34"/>
        <v>85</v>
      </c>
      <c r="S135" s="372">
        <f t="shared" si="34"/>
        <v>85</v>
      </c>
      <c r="T135" s="372">
        <f t="shared" si="34"/>
        <v>85</v>
      </c>
      <c r="U135" s="372">
        <f t="shared" si="34"/>
        <v>85</v>
      </c>
      <c r="V135" s="372">
        <f t="shared" si="34"/>
        <v>85</v>
      </c>
      <c r="W135" s="372">
        <f t="shared" si="34"/>
        <v>85</v>
      </c>
      <c r="X135" s="372">
        <f t="shared" si="34"/>
        <v>85</v>
      </c>
      <c r="Y135" s="372">
        <f t="shared" si="34"/>
        <v>85</v>
      </c>
      <c r="Z135" s="372">
        <f t="shared" si="34"/>
        <v>85</v>
      </c>
      <c r="AA135" s="372">
        <f t="shared" si="34"/>
        <v>85</v>
      </c>
      <c r="AB135" s="372">
        <f t="shared" si="34"/>
        <v>85</v>
      </c>
      <c r="AC135" s="372">
        <f t="shared" si="34"/>
        <v>85</v>
      </c>
      <c r="AD135" s="372">
        <f t="shared" ref="J135:AH146" si="36">AC135</f>
        <v>85</v>
      </c>
      <c r="AE135" s="372">
        <f t="shared" si="36"/>
        <v>85</v>
      </c>
      <c r="AF135" s="372">
        <f t="shared" si="36"/>
        <v>85</v>
      </c>
      <c r="AG135" s="372">
        <f t="shared" si="36"/>
        <v>85</v>
      </c>
      <c r="AH135" s="372">
        <f t="shared" si="36"/>
        <v>85</v>
      </c>
      <c r="AJ135" s="253"/>
    </row>
    <row r="136" spans="1:36" s="340" customFormat="1" x14ac:dyDescent="0.2">
      <c r="A136" s="338" t="s">
        <v>539</v>
      </c>
      <c r="B136" s="353" t="s">
        <v>562</v>
      </c>
      <c r="C136" s="353" t="s">
        <v>536</v>
      </c>
      <c r="D136" s="354"/>
      <c r="E136" s="372">
        <f>'Rýchlosti 0'!E136</f>
        <v>0</v>
      </c>
      <c r="F136" s="372">
        <f>'Rýchlosti 0'!F136</f>
        <v>0</v>
      </c>
      <c r="G136" s="372">
        <f>'Rýchlosti 0'!G136</f>
        <v>0</v>
      </c>
      <c r="H136" s="373">
        <v>75</v>
      </c>
      <c r="I136" s="372">
        <f t="shared" si="35"/>
        <v>75</v>
      </c>
      <c r="J136" s="372">
        <f t="shared" si="36"/>
        <v>75</v>
      </c>
      <c r="K136" s="372">
        <f t="shared" si="36"/>
        <v>75</v>
      </c>
      <c r="L136" s="372">
        <f t="shared" si="36"/>
        <v>75</v>
      </c>
      <c r="M136" s="372">
        <f t="shared" si="36"/>
        <v>75</v>
      </c>
      <c r="N136" s="372">
        <f t="shared" si="36"/>
        <v>75</v>
      </c>
      <c r="O136" s="372">
        <f t="shared" si="36"/>
        <v>75</v>
      </c>
      <c r="P136" s="372">
        <f t="shared" si="36"/>
        <v>75</v>
      </c>
      <c r="Q136" s="372">
        <f t="shared" si="36"/>
        <v>75</v>
      </c>
      <c r="R136" s="372">
        <f t="shared" si="36"/>
        <v>75</v>
      </c>
      <c r="S136" s="372">
        <f t="shared" si="36"/>
        <v>75</v>
      </c>
      <c r="T136" s="372">
        <f t="shared" si="36"/>
        <v>75</v>
      </c>
      <c r="U136" s="372">
        <f t="shared" si="36"/>
        <v>75</v>
      </c>
      <c r="V136" s="372">
        <f t="shared" si="36"/>
        <v>75</v>
      </c>
      <c r="W136" s="372">
        <f t="shared" si="36"/>
        <v>75</v>
      </c>
      <c r="X136" s="372">
        <f t="shared" si="36"/>
        <v>75</v>
      </c>
      <c r="Y136" s="372">
        <f t="shared" si="36"/>
        <v>75</v>
      </c>
      <c r="Z136" s="372">
        <f t="shared" si="36"/>
        <v>75</v>
      </c>
      <c r="AA136" s="372">
        <f t="shared" si="36"/>
        <v>75</v>
      </c>
      <c r="AB136" s="372">
        <f t="shared" si="36"/>
        <v>75</v>
      </c>
      <c r="AC136" s="372">
        <f t="shared" si="36"/>
        <v>75</v>
      </c>
      <c r="AD136" s="372">
        <f t="shared" si="36"/>
        <v>75</v>
      </c>
      <c r="AE136" s="372">
        <f t="shared" si="36"/>
        <v>75</v>
      </c>
      <c r="AF136" s="372">
        <f t="shared" si="36"/>
        <v>75</v>
      </c>
      <c r="AG136" s="372">
        <f t="shared" si="36"/>
        <v>75</v>
      </c>
      <c r="AH136" s="372">
        <f t="shared" si="36"/>
        <v>75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72"/>
      <c r="F137" s="372"/>
      <c r="G137" s="372"/>
      <c r="H137" s="371"/>
      <c r="I137" s="372"/>
      <c r="J137" s="372"/>
      <c r="K137" s="372"/>
      <c r="L137" s="372"/>
      <c r="M137" s="372"/>
      <c r="N137" s="372"/>
      <c r="O137" s="372"/>
      <c r="P137" s="372"/>
      <c r="Q137" s="372"/>
      <c r="R137" s="372"/>
      <c r="S137" s="372"/>
      <c r="T137" s="372"/>
      <c r="U137" s="372"/>
      <c r="V137" s="372"/>
      <c r="W137" s="372"/>
      <c r="X137" s="372"/>
      <c r="Y137" s="372"/>
      <c r="Z137" s="372"/>
      <c r="AA137" s="372"/>
      <c r="AB137" s="372"/>
      <c r="AC137" s="372"/>
      <c r="AD137" s="372"/>
      <c r="AE137" s="372"/>
      <c r="AF137" s="372"/>
      <c r="AG137" s="372"/>
      <c r="AH137" s="372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72">
        <f>'Rýchlosti 0'!E138</f>
        <v>57</v>
      </c>
      <c r="F138" s="372">
        <f>'Rýchlosti 0'!F138</f>
        <v>57</v>
      </c>
      <c r="G138" s="372">
        <f>'Rýchlosti 0'!G138</f>
        <v>57</v>
      </c>
      <c r="H138" s="373">
        <v>58</v>
      </c>
      <c r="I138" s="372">
        <f t="shared" si="35"/>
        <v>58</v>
      </c>
      <c r="J138" s="372">
        <f t="shared" si="36"/>
        <v>58</v>
      </c>
      <c r="K138" s="372">
        <f t="shared" si="36"/>
        <v>58</v>
      </c>
      <c r="L138" s="372">
        <f t="shared" si="36"/>
        <v>58</v>
      </c>
      <c r="M138" s="372">
        <f t="shared" si="36"/>
        <v>58</v>
      </c>
      <c r="N138" s="372">
        <f t="shared" si="36"/>
        <v>58</v>
      </c>
      <c r="O138" s="372">
        <f t="shared" si="36"/>
        <v>58</v>
      </c>
      <c r="P138" s="372">
        <f t="shared" si="36"/>
        <v>58</v>
      </c>
      <c r="Q138" s="372">
        <f t="shared" si="36"/>
        <v>58</v>
      </c>
      <c r="R138" s="372">
        <f t="shared" si="36"/>
        <v>58</v>
      </c>
      <c r="S138" s="372">
        <f t="shared" si="36"/>
        <v>58</v>
      </c>
      <c r="T138" s="372">
        <f t="shared" si="36"/>
        <v>58</v>
      </c>
      <c r="U138" s="372">
        <f t="shared" si="36"/>
        <v>58</v>
      </c>
      <c r="V138" s="372">
        <f t="shared" si="36"/>
        <v>58</v>
      </c>
      <c r="W138" s="372">
        <f t="shared" si="36"/>
        <v>58</v>
      </c>
      <c r="X138" s="372">
        <f t="shared" si="36"/>
        <v>58</v>
      </c>
      <c r="Y138" s="372">
        <f t="shared" si="36"/>
        <v>58</v>
      </c>
      <c r="Z138" s="372">
        <f t="shared" si="36"/>
        <v>58</v>
      </c>
      <c r="AA138" s="372">
        <f t="shared" si="36"/>
        <v>58</v>
      </c>
      <c r="AB138" s="372">
        <f t="shared" si="36"/>
        <v>58</v>
      </c>
      <c r="AC138" s="372">
        <f t="shared" si="36"/>
        <v>58</v>
      </c>
      <c r="AD138" s="372">
        <f t="shared" si="36"/>
        <v>58</v>
      </c>
      <c r="AE138" s="372">
        <f t="shared" si="36"/>
        <v>58</v>
      </c>
      <c r="AF138" s="372">
        <f t="shared" si="36"/>
        <v>58</v>
      </c>
      <c r="AG138" s="372">
        <f t="shared" si="36"/>
        <v>58</v>
      </c>
      <c r="AH138" s="372">
        <f t="shared" si="36"/>
        <v>58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72">
        <f>'Rýchlosti 0'!E139</f>
        <v>38</v>
      </c>
      <c r="F139" s="372">
        <f>'Rýchlosti 0'!F139</f>
        <v>38</v>
      </c>
      <c r="G139" s="372">
        <f>'Rýchlosti 0'!G139</f>
        <v>38</v>
      </c>
      <c r="H139" s="373">
        <v>44</v>
      </c>
      <c r="I139" s="372">
        <f t="shared" si="35"/>
        <v>44</v>
      </c>
      <c r="J139" s="372">
        <f t="shared" si="36"/>
        <v>44</v>
      </c>
      <c r="K139" s="372">
        <f t="shared" si="36"/>
        <v>44</v>
      </c>
      <c r="L139" s="372">
        <f t="shared" si="36"/>
        <v>44</v>
      </c>
      <c r="M139" s="372">
        <f t="shared" si="36"/>
        <v>44</v>
      </c>
      <c r="N139" s="372">
        <f t="shared" si="36"/>
        <v>44</v>
      </c>
      <c r="O139" s="372">
        <f t="shared" si="36"/>
        <v>44</v>
      </c>
      <c r="P139" s="372">
        <f t="shared" si="36"/>
        <v>44</v>
      </c>
      <c r="Q139" s="372">
        <f t="shared" si="36"/>
        <v>44</v>
      </c>
      <c r="R139" s="372">
        <f t="shared" si="36"/>
        <v>44</v>
      </c>
      <c r="S139" s="372">
        <f t="shared" si="36"/>
        <v>44</v>
      </c>
      <c r="T139" s="372">
        <f t="shared" si="36"/>
        <v>44</v>
      </c>
      <c r="U139" s="372">
        <f t="shared" si="36"/>
        <v>44</v>
      </c>
      <c r="V139" s="372">
        <f t="shared" si="36"/>
        <v>44</v>
      </c>
      <c r="W139" s="372">
        <f t="shared" si="36"/>
        <v>44</v>
      </c>
      <c r="X139" s="372">
        <f t="shared" si="36"/>
        <v>44</v>
      </c>
      <c r="Y139" s="372">
        <f t="shared" si="36"/>
        <v>44</v>
      </c>
      <c r="Z139" s="372">
        <f t="shared" si="36"/>
        <v>44</v>
      </c>
      <c r="AA139" s="372">
        <f t="shared" si="36"/>
        <v>44</v>
      </c>
      <c r="AB139" s="372">
        <f t="shared" si="36"/>
        <v>44</v>
      </c>
      <c r="AC139" s="372">
        <f t="shared" si="36"/>
        <v>44</v>
      </c>
      <c r="AD139" s="372">
        <f t="shared" si="36"/>
        <v>44</v>
      </c>
      <c r="AE139" s="372">
        <f t="shared" si="36"/>
        <v>44</v>
      </c>
      <c r="AF139" s="372">
        <f t="shared" si="36"/>
        <v>44</v>
      </c>
      <c r="AG139" s="372">
        <f t="shared" si="36"/>
        <v>44</v>
      </c>
      <c r="AH139" s="372">
        <f t="shared" si="36"/>
        <v>44</v>
      </c>
      <c r="AJ139" s="253"/>
    </row>
    <row r="140" spans="1:36" s="340" customFormat="1" x14ac:dyDescent="0.2">
      <c r="A140" s="338">
        <v>3</v>
      </c>
      <c r="B140" s="340" t="s">
        <v>562</v>
      </c>
      <c r="C140" s="340" t="s">
        <v>537</v>
      </c>
      <c r="D140" s="351"/>
      <c r="E140" s="372">
        <f>'Rýchlosti 0'!E140</f>
        <v>85</v>
      </c>
      <c r="F140" s="372">
        <f>'Rýchlosti 0'!F140</f>
        <v>85</v>
      </c>
      <c r="G140" s="372">
        <f>'Rýchlosti 0'!G140</f>
        <v>85</v>
      </c>
      <c r="H140" s="373">
        <v>85</v>
      </c>
      <c r="I140" s="372">
        <f t="shared" ref="I140:I146" si="37">H140</f>
        <v>85</v>
      </c>
      <c r="J140" s="372">
        <f t="shared" si="36"/>
        <v>85</v>
      </c>
      <c r="K140" s="372">
        <f t="shared" si="36"/>
        <v>85</v>
      </c>
      <c r="L140" s="372">
        <f t="shared" si="36"/>
        <v>85</v>
      </c>
      <c r="M140" s="372">
        <f t="shared" si="36"/>
        <v>85</v>
      </c>
      <c r="N140" s="372">
        <f t="shared" si="36"/>
        <v>85</v>
      </c>
      <c r="O140" s="372">
        <f t="shared" si="36"/>
        <v>85</v>
      </c>
      <c r="P140" s="372">
        <f t="shared" si="36"/>
        <v>85</v>
      </c>
      <c r="Q140" s="372">
        <f t="shared" si="36"/>
        <v>85</v>
      </c>
      <c r="R140" s="372">
        <f t="shared" si="36"/>
        <v>85</v>
      </c>
      <c r="S140" s="372">
        <f t="shared" si="36"/>
        <v>85</v>
      </c>
      <c r="T140" s="372">
        <f t="shared" si="36"/>
        <v>85</v>
      </c>
      <c r="U140" s="372">
        <f t="shared" si="36"/>
        <v>85</v>
      </c>
      <c r="V140" s="372">
        <f t="shared" si="36"/>
        <v>85</v>
      </c>
      <c r="W140" s="372">
        <f t="shared" si="36"/>
        <v>85</v>
      </c>
      <c r="X140" s="372">
        <f t="shared" si="36"/>
        <v>85</v>
      </c>
      <c r="Y140" s="372">
        <f t="shared" si="36"/>
        <v>85</v>
      </c>
      <c r="Z140" s="372">
        <f t="shared" si="36"/>
        <v>85</v>
      </c>
      <c r="AA140" s="372">
        <f t="shared" si="36"/>
        <v>85</v>
      </c>
      <c r="AB140" s="372">
        <f t="shared" si="36"/>
        <v>85</v>
      </c>
      <c r="AC140" s="372">
        <f t="shared" si="36"/>
        <v>85</v>
      </c>
      <c r="AD140" s="372">
        <f t="shared" si="36"/>
        <v>85</v>
      </c>
      <c r="AE140" s="372">
        <f t="shared" si="36"/>
        <v>85</v>
      </c>
      <c r="AF140" s="372">
        <f t="shared" si="36"/>
        <v>85</v>
      </c>
      <c r="AG140" s="372">
        <f t="shared" si="36"/>
        <v>85</v>
      </c>
      <c r="AH140" s="372">
        <f t="shared" si="36"/>
        <v>85</v>
      </c>
      <c r="AJ140" s="253"/>
    </row>
    <row r="141" spans="1:36" s="340" customFormat="1" x14ac:dyDescent="0.2">
      <c r="A141" s="338" t="s">
        <v>539</v>
      </c>
      <c r="B141" s="353" t="s">
        <v>562</v>
      </c>
      <c r="C141" s="353" t="s">
        <v>536</v>
      </c>
      <c r="D141" s="354"/>
      <c r="E141" s="372">
        <f>'Rýchlosti 0'!E141</f>
        <v>0</v>
      </c>
      <c r="F141" s="372">
        <f>'Rýchlosti 0'!F141</f>
        <v>0</v>
      </c>
      <c r="G141" s="372">
        <f>'Rýchlosti 0'!G141</f>
        <v>0</v>
      </c>
      <c r="H141" s="373">
        <v>75</v>
      </c>
      <c r="I141" s="372">
        <f t="shared" si="37"/>
        <v>75</v>
      </c>
      <c r="J141" s="372">
        <f t="shared" si="36"/>
        <v>75</v>
      </c>
      <c r="K141" s="372">
        <f t="shared" si="36"/>
        <v>75</v>
      </c>
      <c r="L141" s="372">
        <f t="shared" si="36"/>
        <v>75</v>
      </c>
      <c r="M141" s="372">
        <f t="shared" si="36"/>
        <v>75</v>
      </c>
      <c r="N141" s="372">
        <f t="shared" si="36"/>
        <v>75</v>
      </c>
      <c r="O141" s="372">
        <f t="shared" si="36"/>
        <v>75</v>
      </c>
      <c r="P141" s="372">
        <f t="shared" si="36"/>
        <v>75</v>
      </c>
      <c r="Q141" s="372">
        <f t="shared" si="36"/>
        <v>75</v>
      </c>
      <c r="R141" s="372">
        <f t="shared" si="36"/>
        <v>75</v>
      </c>
      <c r="S141" s="372">
        <f t="shared" si="36"/>
        <v>75</v>
      </c>
      <c r="T141" s="372">
        <f t="shared" si="36"/>
        <v>75</v>
      </c>
      <c r="U141" s="372">
        <f t="shared" si="36"/>
        <v>75</v>
      </c>
      <c r="V141" s="372">
        <f t="shared" si="36"/>
        <v>75</v>
      </c>
      <c r="W141" s="372">
        <f t="shared" si="36"/>
        <v>75</v>
      </c>
      <c r="X141" s="372">
        <f t="shared" si="36"/>
        <v>75</v>
      </c>
      <c r="Y141" s="372">
        <f t="shared" si="36"/>
        <v>75</v>
      </c>
      <c r="Z141" s="372">
        <f t="shared" si="36"/>
        <v>75</v>
      </c>
      <c r="AA141" s="372">
        <f t="shared" si="36"/>
        <v>75</v>
      </c>
      <c r="AB141" s="372">
        <f t="shared" si="36"/>
        <v>75</v>
      </c>
      <c r="AC141" s="372">
        <f t="shared" si="36"/>
        <v>75</v>
      </c>
      <c r="AD141" s="372">
        <f t="shared" si="36"/>
        <v>75</v>
      </c>
      <c r="AE141" s="372">
        <f t="shared" si="36"/>
        <v>75</v>
      </c>
      <c r="AF141" s="372">
        <f t="shared" si="36"/>
        <v>75</v>
      </c>
      <c r="AG141" s="372">
        <f t="shared" si="36"/>
        <v>75</v>
      </c>
      <c r="AH141" s="372">
        <f t="shared" si="36"/>
        <v>75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72"/>
      <c r="F142" s="372"/>
      <c r="G142" s="372"/>
      <c r="H142" s="371"/>
      <c r="I142" s="372"/>
      <c r="J142" s="372"/>
      <c r="K142" s="372"/>
      <c r="L142" s="372"/>
      <c r="M142" s="372"/>
      <c r="N142" s="372"/>
      <c r="O142" s="372"/>
      <c r="P142" s="372"/>
      <c r="Q142" s="372"/>
      <c r="R142" s="372"/>
      <c r="S142" s="372"/>
      <c r="T142" s="372"/>
      <c r="U142" s="372"/>
      <c r="V142" s="372"/>
      <c r="W142" s="372"/>
      <c r="X142" s="372"/>
      <c r="Y142" s="372"/>
      <c r="Z142" s="372"/>
      <c r="AA142" s="372"/>
      <c r="AB142" s="372"/>
      <c r="AC142" s="372"/>
      <c r="AD142" s="372"/>
      <c r="AE142" s="372"/>
      <c r="AF142" s="372"/>
      <c r="AG142" s="372"/>
      <c r="AH142" s="372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72">
        <f>'Rýchlosti 0'!E143</f>
        <v>50</v>
      </c>
      <c r="F143" s="372">
        <f>'Rýchlosti 0'!F143</f>
        <v>50</v>
      </c>
      <c r="G143" s="372">
        <f>'Rýchlosti 0'!G143</f>
        <v>50</v>
      </c>
      <c r="H143" s="373">
        <v>50</v>
      </c>
      <c r="I143" s="372">
        <f t="shared" si="37"/>
        <v>50</v>
      </c>
      <c r="J143" s="372">
        <f t="shared" si="36"/>
        <v>50</v>
      </c>
      <c r="K143" s="372">
        <f t="shared" si="36"/>
        <v>50</v>
      </c>
      <c r="L143" s="372">
        <f t="shared" si="36"/>
        <v>50</v>
      </c>
      <c r="M143" s="372">
        <f t="shared" si="36"/>
        <v>50</v>
      </c>
      <c r="N143" s="372">
        <f t="shared" si="36"/>
        <v>50</v>
      </c>
      <c r="O143" s="372">
        <f t="shared" si="36"/>
        <v>50</v>
      </c>
      <c r="P143" s="372">
        <f t="shared" si="36"/>
        <v>50</v>
      </c>
      <c r="Q143" s="372">
        <f t="shared" si="36"/>
        <v>50</v>
      </c>
      <c r="R143" s="372">
        <f t="shared" si="36"/>
        <v>50</v>
      </c>
      <c r="S143" s="372">
        <f t="shared" si="36"/>
        <v>50</v>
      </c>
      <c r="T143" s="372">
        <f t="shared" si="36"/>
        <v>50</v>
      </c>
      <c r="U143" s="372">
        <f t="shared" si="36"/>
        <v>50</v>
      </c>
      <c r="V143" s="372">
        <f t="shared" si="36"/>
        <v>50</v>
      </c>
      <c r="W143" s="372">
        <f t="shared" si="36"/>
        <v>50</v>
      </c>
      <c r="X143" s="372">
        <f t="shared" si="36"/>
        <v>50</v>
      </c>
      <c r="Y143" s="372">
        <f t="shared" si="36"/>
        <v>50</v>
      </c>
      <c r="Z143" s="372">
        <f t="shared" si="36"/>
        <v>50</v>
      </c>
      <c r="AA143" s="372">
        <f t="shared" si="36"/>
        <v>50</v>
      </c>
      <c r="AB143" s="372">
        <f t="shared" si="36"/>
        <v>50</v>
      </c>
      <c r="AC143" s="372">
        <f t="shared" si="36"/>
        <v>50</v>
      </c>
      <c r="AD143" s="372">
        <f t="shared" si="36"/>
        <v>50</v>
      </c>
      <c r="AE143" s="372">
        <f t="shared" si="36"/>
        <v>50</v>
      </c>
      <c r="AF143" s="372">
        <f t="shared" si="36"/>
        <v>50</v>
      </c>
      <c r="AG143" s="372">
        <f t="shared" si="36"/>
        <v>50</v>
      </c>
      <c r="AH143" s="372">
        <f t="shared" si="36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72">
        <f>'Rýchlosti 0'!E144</f>
        <v>35</v>
      </c>
      <c r="F144" s="372">
        <f>'Rýchlosti 0'!F144</f>
        <v>35</v>
      </c>
      <c r="G144" s="372">
        <f>'Rýchlosti 0'!G144</f>
        <v>35</v>
      </c>
      <c r="H144" s="373">
        <v>40</v>
      </c>
      <c r="I144" s="372">
        <f t="shared" si="37"/>
        <v>40</v>
      </c>
      <c r="J144" s="372">
        <f t="shared" si="36"/>
        <v>40</v>
      </c>
      <c r="K144" s="372">
        <f t="shared" si="36"/>
        <v>40</v>
      </c>
      <c r="L144" s="372">
        <f t="shared" si="36"/>
        <v>40</v>
      </c>
      <c r="M144" s="372">
        <f t="shared" si="36"/>
        <v>40</v>
      </c>
      <c r="N144" s="372">
        <f t="shared" si="36"/>
        <v>40</v>
      </c>
      <c r="O144" s="372">
        <f t="shared" si="36"/>
        <v>40</v>
      </c>
      <c r="P144" s="372">
        <f t="shared" si="36"/>
        <v>40</v>
      </c>
      <c r="Q144" s="372">
        <f t="shared" si="36"/>
        <v>40</v>
      </c>
      <c r="R144" s="372">
        <f t="shared" si="36"/>
        <v>40</v>
      </c>
      <c r="S144" s="372">
        <f t="shared" si="36"/>
        <v>40</v>
      </c>
      <c r="T144" s="372">
        <f t="shared" si="36"/>
        <v>40</v>
      </c>
      <c r="U144" s="372">
        <f t="shared" si="36"/>
        <v>40</v>
      </c>
      <c r="V144" s="372">
        <f t="shared" si="36"/>
        <v>40</v>
      </c>
      <c r="W144" s="372">
        <f t="shared" si="36"/>
        <v>40</v>
      </c>
      <c r="X144" s="372">
        <f t="shared" si="36"/>
        <v>40</v>
      </c>
      <c r="Y144" s="372">
        <f t="shared" si="36"/>
        <v>40</v>
      </c>
      <c r="Z144" s="372">
        <f t="shared" si="36"/>
        <v>40</v>
      </c>
      <c r="AA144" s="372">
        <f t="shared" si="36"/>
        <v>40</v>
      </c>
      <c r="AB144" s="372">
        <f t="shared" si="36"/>
        <v>40</v>
      </c>
      <c r="AC144" s="372">
        <f t="shared" si="36"/>
        <v>40</v>
      </c>
      <c r="AD144" s="372">
        <f t="shared" si="36"/>
        <v>40</v>
      </c>
      <c r="AE144" s="372">
        <f t="shared" si="36"/>
        <v>40</v>
      </c>
      <c r="AF144" s="372">
        <f t="shared" si="36"/>
        <v>40</v>
      </c>
      <c r="AG144" s="372">
        <f t="shared" si="36"/>
        <v>40</v>
      </c>
      <c r="AH144" s="372">
        <f t="shared" si="36"/>
        <v>40</v>
      </c>
      <c r="AJ144" s="253"/>
    </row>
    <row r="145" spans="1:36" s="340" customFormat="1" x14ac:dyDescent="0.2">
      <c r="A145" s="338">
        <v>3</v>
      </c>
      <c r="B145" s="340" t="s">
        <v>562</v>
      </c>
      <c r="C145" s="340" t="s">
        <v>537</v>
      </c>
      <c r="D145" s="351"/>
      <c r="E145" s="372">
        <f>'Rýchlosti 0'!E145</f>
        <v>90</v>
      </c>
      <c r="F145" s="372">
        <f>'Rýchlosti 0'!F145</f>
        <v>90</v>
      </c>
      <c r="G145" s="372">
        <f>'Rýchlosti 0'!G145</f>
        <v>90</v>
      </c>
      <c r="H145" s="373">
        <v>90</v>
      </c>
      <c r="I145" s="372">
        <f t="shared" si="37"/>
        <v>90</v>
      </c>
      <c r="J145" s="372">
        <f t="shared" si="36"/>
        <v>90</v>
      </c>
      <c r="K145" s="372">
        <f t="shared" si="36"/>
        <v>90</v>
      </c>
      <c r="L145" s="372">
        <f t="shared" si="36"/>
        <v>90</v>
      </c>
      <c r="M145" s="372">
        <f t="shared" si="36"/>
        <v>90</v>
      </c>
      <c r="N145" s="372">
        <f t="shared" si="36"/>
        <v>90</v>
      </c>
      <c r="O145" s="372">
        <f t="shared" si="36"/>
        <v>90</v>
      </c>
      <c r="P145" s="372">
        <f t="shared" si="36"/>
        <v>90</v>
      </c>
      <c r="Q145" s="372">
        <f t="shared" si="36"/>
        <v>90</v>
      </c>
      <c r="R145" s="372">
        <f t="shared" si="36"/>
        <v>90</v>
      </c>
      <c r="S145" s="372">
        <f t="shared" si="36"/>
        <v>90</v>
      </c>
      <c r="T145" s="372">
        <f t="shared" si="36"/>
        <v>90</v>
      </c>
      <c r="U145" s="372">
        <f t="shared" si="36"/>
        <v>90</v>
      </c>
      <c r="V145" s="372">
        <f t="shared" si="36"/>
        <v>90</v>
      </c>
      <c r="W145" s="372">
        <f t="shared" si="36"/>
        <v>90</v>
      </c>
      <c r="X145" s="372">
        <f t="shared" si="36"/>
        <v>90</v>
      </c>
      <c r="Y145" s="372">
        <f t="shared" si="36"/>
        <v>90</v>
      </c>
      <c r="Z145" s="372">
        <f t="shared" si="36"/>
        <v>90</v>
      </c>
      <c r="AA145" s="372">
        <f t="shared" si="36"/>
        <v>90</v>
      </c>
      <c r="AB145" s="372">
        <f t="shared" si="36"/>
        <v>90</v>
      </c>
      <c r="AC145" s="372">
        <f t="shared" si="36"/>
        <v>90</v>
      </c>
      <c r="AD145" s="372">
        <f t="shared" si="36"/>
        <v>90</v>
      </c>
      <c r="AE145" s="372">
        <f t="shared" si="36"/>
        <v>90</v>
      </c>
      <c r="AF145" s="372">
        <f t="shared" si="36"/>
        <v>90</v>
      </c>
      <c r="AG145" s="372">
        <f t="shared" si="36"/>
        <v>90</v>
      </c>
      <c r="AH145" s="372">
        <f t="shared" si="36"/>
        <v>90</v>
      </c>
      <c r="AJ145" s="253"/>
    </row>
    <row r="146" spans="1:36" s="340" customFormat="1" x14ac:dyDescent="0.2">
      <c r="A146" s="338" t="s">
        <v>539</v>
      </c>
      <c r="B146" s="353" t="s">
        <v>562</v>
      </c>
      <c r="C146" s="353" t="s">
        <v>536</v>
      </c>
      <c r="D146" s="354"/>
      <c r="E146" s="372">
        <f>'Rýchlosti 0'!E146</f>
        <v>0</v>
      </c>
      <c r="F146" s="372">
        <f>'Rýchlosti 0'!F146</f>
        <v>0</v>
      </c>
      <c r="G146" s="372">
        <f>'Rýchlosti 0'!G146</f>
        <v>0</v>
      </c>
      <c r="H146" s="373">
        <v>80</v>
      </c>
      <c r="I146" s="372">
        <f t="shared" si="37"/>
        <v>80</v>
      </c>
      <c r="J146" s="372">
        <f t="shared" si="36"/>
        <v>80</v>
      </c>
      <c r="K146" s="372">
        <f t="shared" si="36"/>
        <v>80</v>
      </c>
      <c r="L146" s="372">
        <f t="shared" si="36"/>
        <v>80</v>
      </c>
      <c r="M146" s="372">
        <f t="shared" si="36"/>
        <v>80</v>
      </c>
      <c r="N146" s="372">
        <f t="shared" si="36"/>
        <v>80</v>
      </c>
      <c r="O146" s="372">
        <f t="shared" si="36"/>
        <v>80</v>
      </c>
      <c r="P146" s="372">
        <f t="shared" si="36"/>
        <v>80</v>
      </c>
      <c r="Q146" s="372">
        <f t="shared" si="36"/>
        <v>80</v>
      </c>
      <c r="R146" s="372">
        <f t="shared" si="36"/>
        <v>80</v>
      </c>
      <c r="S146" s="372">
        <f t="shared" si="36"/>
        <v>80</v>
      </c>
      <c r="T146" s="372">
        <f t="shared" si="36"/>
        <v>80</v>
      </c>
      <c r="U146" s="372">
        <f t="shared" si="36"/>
        <v>80</v>
      </c>
      <c r="V146" s="372">
        <f t="shared" si="36"/>
        <v>80</v>
      </c>
      <c r="W146" s="372">
        <f t="shared" si="36"/>
        <v>80</v>
      </c>
      <c r="X146" s="372">
        <f t="shared" si="36"/>
        <v>80</v>
      </c>
      <c r="Y146" s="372">
        <f t="shared" si="36"/>
        <v>80</v>
      </c>
      <c r="Z146" s="372">
        <f t="shared" si="36"/>
        <v>80</v>
      </c>
      <c r="AA146" s="372">
        <f t="shared" si="36"/>
        <v>80</v>
      </c>
      <c r="AB146" s="372">
        <f t="shared" si="36"/>
        <v>80</v>
      </c>
      <c r="AC146" s="372">
        <f t="shared" si="36"/>
        <v>80</v>
      </c>
      <c r="AD146" s="372">
        <f t="shared" si="36"/>
        <v>80</v>
      </c>
      <c r="AE146" s="372">
        <f t="shared" si="36"/>
        <v>80</v>
      </c>
      <c r="AF146" s="372">
        <f t="shared" si="36"/>
        <v>80</v>
      </c>
      <c r="AG146" s="372">
        <f t="shared" si="36"/>
        <v>80</v>
      </c>
      <c r="AH146" s="372">
        <f t="shared" si="36"/>
        <v>80</v>
      </c>
      <c r="AJ146" s="25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L163"/>
  <sheetViews>
    <sheetView zoomScaleNormal="100" workbookViewId="0">
      <selection activeCell="M22" sqref="M22"/>
    </sheetView>
  </sheetViews>
  <sheetFormatPr defaultColWidth="9.140625" defaultRowHeight="11.25" x14ac:dyDescent="0.2"/>
  <cols>
    <col min="1" max="1" width="2.7109375" style="3" customWidth="1"/>
    <col min="2" max="2" width="56.7109375" style="3" customWidth="1"/>
    <col min="3" max="3" width="11.7109375" style="3" customWidth="1"/>
    <col min="4" max="6" width="8.7109375" style="3" customWidth="1"/>
    <col min="7" max="7" width="5.42578125" style="3" bestFit="1" customWidth="1"/>
    <col min="8" max="8" width="5.42578125" style="3" customWidth="1"/>
    <col min="9" max="9" width="6.140625" style="3" bestFit="1" customWidth="1"/>
    <col min="10" max="10" width="5.42578125" style="3" bestFit="1" customWidth="1"/>
    <col min="11" max="16384" width="9.140625" style="3"/>
  </cols>
  <sheetData>
    <row r="2" spans="2:10" x14ac:dyDescent="0.2">
      <c r="B2" s="4" t="s">
        <v>325</v>
      </c>
      <c r="C2" s="4"/>
      <c r="D2" s="4" t="s">
        <v>10</v>
      </c>
      <c r="E2" s="4"/>
      <c r="F2" s="4"/>
      <c r="G2" s="4"/>
      <c r="H2" s="4"/>
      <c r="I2" s="4"/>
      <c r="J2" s="4"/>
    </row>
    <row r="3" spans="2:10" x14ac:dyDescent="0.2">
      <c r="B3" s="5"/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/>
      <c r="J3" s="6">
        <v>30</v>
      </c>
    </row>
    <row r="4" spans="2:10" x14ac:dyDescent="0.2">
      <c r="B4" s="7" t="s">
        <v>321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>$D$4+F3</f>
        <v>2025</v>
      </c>
      <c r="H4" s="8">
        <f>$D$4+G3</f>
        <v>2026</v>
      </c>
      <c r="I4" s="8" t="s">
        <v>66</v>
      </c>
      <c r="J4" s="8">
        <v>2051</v>
      </c>
    </row>
    <row r="5" spans="2:10" x14ac:dyDescent="0.2">
      <c r="B5" s="4" t="s">
        <v>61</v>
      </c>
      <c r="C5" s="9">
        <f>SUM(D5:J5)</f>
        <v>0</v>
      </c>
      <c r="D5" s="10"/>
      <c r="E5" s="10"/>
      <c r="F5" s="10"/>
      <c r="G5" s="10"/>
      <c r="H5" s="10"/>
      <c r="I5" s="10"/>
      <c r="J5" s="10"/>
    </row>
    <row r="6" spans="2:10" x14ac:dyDescent="0.2">
      <c r="B6" s="4" t="s">
        <v>36</v>
      </c>
      <c r="C6" s="9">
        <f t="shared" ref="C6:C26" si="0">SUM(D6:J6)</f>
        <v>0</v>
      </c>
      <c r="D6" s="10"/>
      <c r="E6" s="10"/>
      <c r="F6" s="10"/>
      <c r="G6" s="10"/>
      <c r="H6" s="10"/>
      <c r="I6" s="10"/>
      <c r="J6" s="10"/>
    </row>
    <row r="7" spans="2:10" x14ac:dyDescent="0.2">
      <c r="B7" s="4" t="s">
        <v>52</v>
      </c>
      <c r="C7" s="9">
        <f t="shared" si="0"/>
        <v>0</v>
      </c>
      <c r="D7" s="10"/>
      <c r="E7" s="10"/>
      <c r="F7" s="10"/>
      <c r="G7" s="10"/>
      <c r="H7" s="10"/>
      <c r="I7" s="10"/>
      <c r="J7" s="10"/>
    </row>
    <row r="8" spans="2:10" x14ac:dyDescent="0.2">
      <c r="B8" s="4" t="s">
        <v>68</v>
      </c>
      <c r="C8" s="9">
        <f t="shared" si="0"/>
        <v>0</v>
      </c>
      <c r="D8" s="11">
        <f t="shared" ref="D8:J8" si="1">SUM(D9:D18)</f>
        <v>0</v>
      </c>
      <c r="E8" s="11">
        <f t="shared" si="1"/>
        <v>0</v>
      </c>
      <c r="F8" s="11">
        <f t="shared" si="1"/>
        <v>0</v>
      </c>
      <c r="G8" s="11">
        <f t="shared" si="1"/>
        <v>0</v>
      </c>
      <c r="H8" s="11">
        <f t="shared" si="1"/>
        <v>0</v>
      </c>
      <c r="I8" s="11">
        <f t="shared" si="1"/>
        <v>0</v>
      </c>
      <c r="J8" s="11">
        <f t="shared" si="1"/>
        <v>0</v>
      </c>
    </row>
    <row r="9" spans="2:10" x14ac:dyDescent="0.2">
      <c r="B9" s="180" t="s">
        <v>31</v>
      </c>
      <c r="C9" s="181">
        <f t="shared" si="0"/>
        <v>0</v>
      </c>
      <c r="D9" s="182"/>
      <c r="E9" s="182"/>
      <c r="F9" s="182"/>
      <c r="G9" s="182"/>
      <c r="H9" s="182"/>
      <c r="I9" s="182"/>
      <c r="J9" s="182"/>
    </row>
    <row r="10" spans="2:10" x14ac:dyDescent="0.2">
      <c r="B10" s="180" t="s">
        <v>32</v>
      </c>
      <c r="C10" s="181">
        <f t="shared" si="0"/>
        <v>0</v>
      </c>
      <c r="D10" s="182"/>
      <c r="E10" s="182"/>
      <c r="F10" s="182"/>
      <c r="G10" s="182"/>
      <c r="H10" s="182"/>
      <c r="I10" s="182"/>
      <c r="J10" s="182"/>
    </row>
    <row r="11" spans="2:10" x14ac:dyDescent="0.2">
      <c r="B11" s="180" t="s">
        <v>41</v>
      </c>
      <c r="C11" s="181">
        <f>SUM(D11:J11)</f>
        <v>0</v>
      </c>
      <c r="D11" s="182"/>
      <c r="E11" s="182"/>
      <c r="F11" s="182"/>
      <c r="G11" s="182"/>
      <c r="H11" s="182"/>
      <c r="I11" s="182"/>
      <c r="J11" s="182"/>
    </row>
    <row r="12" spans="2:10" x14ac:dyDescent="0.2">
      <c r="B12" s="180" t="s">
        <v>69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</row>
    <row r="13" spans="2:10" x14ac:dyDescent="0.2">
      <c r="B13" s="180" t="s">
        <v>291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</row>
    <row r="14" spans="2:10" x14ac:dyDescent="0.2">
      <c r="B14" s="180" t="s">
        <v>294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</row>
    <row r="15" spans="2:10" x14ac:dyDescent="0.2">
      <c r="B15" s="180" t="s">
        <v>295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</row>
    <row r="16" spans="2:10" x14ac:dyDescent="0.2">
      <c r="B16" s="180" t="s">
        <v>296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</row>
    <row r="17" spans="2:12" x14ac:dyDescent="0.2">
      <c r="B17" s="180" t="s">
        <v>49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L17" s="184" t="s">
        <v>519</v>
      </c>
    </row>
    <row r="18" spans="2:12" x14ac:dyDescent="0.2">
      <c r="B18" s="180" t="s">
        <v>70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</row>
    <row r="19" spans="2:12" x14ac:dyDescent="0.2">
      <c r="B19" s="4" t="s">
        <v>51</v>
      </c>
      <c r="C19" s="9">
        <f t="shared" si="0"/>
        <v>0</v>
      </c>
      <c r="D19" s="10"/>
      <c r="E19" s="10"/>
      <c r="F19" s="10"/>
      <c r="G19" s="10"/>
      <c r="H19" s="10"/>
      <c r="I19" s="10"/>
      <c r="J19" s="10"/>
    </row>
    <row r="20" spans="2:12" x14ac:dyDescent="0.2">
      <c r="B20" s="4" t="s">
        <v>71</v>
      </c>
      <c r="C20" s="9">
        <f t="shared" si="0"/>
        <v>0</v>
      </c>
      <c r="D20" s="10">
        <f>D107</f>
        <v>0</v>
      </c>
      <c r="E20" s="10">
        <f t="shared" ref="E20:F20" si="2">E107</f>
        <v>0</v>
      </c>
      <c r="F20" s="10">
        <f t="shared" si="2"/>
        <v>0</v>
      </c>
      <c r="G20" s="10"/>
      <c r="H20" s="10"/>
      <c r="I20" s="10"/>
      <c r="J20" s="10"/>
    </row>
    <row r="21" spans="2:12" s="14" customFormat="1" x14ac:dyDescent="0.2">
      <c r="B21" s="12" t="s">
        <v>348</v>
      </c>
      <c r="C21" s="13">
        <f t="shared" si="0"/>
        <v>0</v>
      </c>
      <c r="D21" s="13">
        <f t="shared" ref="D21:J21" si="3">SUM(D5:D8,D19:D20)</f>
        <v>0</v>
      </c>
      <c r="E21" s="13">
        <f t="shared" si="3"/>
        <v>0</v>
      </c>
      <c r="F21" s="13">
        <f t="shared" si="3"/>
        <v>0</v>
      </c>
      <c r="G21" s="13">
        <f>SUM(G5:G8,G19:G20)</f>
        <v>0</v>
      </c>
      <c r="H21" s="13">
        <f t="shared" si="3"/>
        <v>0</v>
      </c>
      <c r="I21" s="13">
        <f t="shared" si="3"/>
        <v>0</v>
      </c>
      <c r="J21" s="13">
        <f t="shared" si="3"/>
        <v>0</v>
      </c>
    </row>
    <row r="22" spans="2:12" x14ac:dyDescent="0.2">
      <c r="B22" s="4" t="s">
        <v>62</v>
      </c>
      <c r="C22" s="9">
        <f t="shared" si="0"/>
        <v>0</v>
      </c>
      <c r="D22" s="10">
        <v>0</v>
      </c>
      <c r="E22" s="10">
        <v>0</v>
      </c>
      <c r="F22" s="10">
        <v>0</v>
      </c>
      <c r="G22" s="10"/>
      <c r="H22" s="10"/>
      <c r="I22" s="10"/>
      <c r="J22" s="10"/>
    </row>
    <row r="23" spans="2:12" x14ac:dyDescent="0.2">
      <c r="B23" s="4" t="s">
        <v>346</v>
      </c>
      <c r="C23" s="9">
        <f t="shared" si="0"/>
        <v>0</v>
      </c>
      <c r="D23" s="10">
        <v>0</v>
      </c>
      <c r="E23" s="10">
        <v>0</v>
      </c>
      <c r="F23" s="10">
        <v>0</v>
      </c>
      <c r="G23" s="10"/>
      <c r="H23" s="10"/>
      <c r="I23" s="10"/>
      <c r="J23" s="10"/>
    </row>
    <row r="24" spans="2:12" ht="11.25" customHeight="1" x14ac:dyDescent="0.2">
      <c r="B24" s="12" t="s">
        <v>347</v>
      </c>
      <c r="C24" s="15">
        <f t="shared" si="0"/>
        <v>0</v>
      </c>
      <c r="D24" s="15">
        <f>SUM(D21:D23)</f>
        <v>0</v>
      </c>
      <c r="E24" s="15">
        <f t="shared" ref="E24:J24" si="4">SUM(E21:E23)</f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</row>
    <row r="25" spans="2:12" x14ac:dyDescent="0.2">
      <c r="B25" s="4" t="s">
        <v>72</v>
      </c>
      <c r="C25" s="9">
        <f t="shared" si="0"/>
        <v>0</v>
      </c>
      <c r="D25" s="10"/>
      <c r="E25" s="10"/>
      <c r="F25" s="10"/>
      <c r="G25" s="10"/>
      <c r="H25" s="10"/>
      <c r="I25" s="10"/>
      <c r="J25" s="10"/>
    </row>
    <row r="26" spans="2:12" x14ac:dyDescent="0.2">
      <c r="B26" s="5" t="s">
        <v>322</v>
      </c>
      <c r="C26" s="15">
        <f t="shared" si="0"/>
        <v>0</v>
      </c>
      <c r="D26" s="15"/>
      <c r="E26" s="15"/>
      <c r="F26" s="15"/>
      <c r="G26" s="15">
        <f t="shared" ref="G26:J26" si="5">SUM(G24:G25)</f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</row>
    <row r="27" spans="2:12" x14ac:dyDescent="0.2">
      <c r="C27" s="16"/>
      <c r="D27" s="16"/>
      <c r="E27" s="16"/>
      <c r="F27" s="16"/>
      <c r="G27" s="16"/>
      <c r="H27" s="16"/>
      <c r="I27" s="16"/>
      <c r="J27" s="16"/>
    </row>
    <row r="28" spans="2:12" x14ac:dyDescent="0.2">
      <c r="B28" s="185" t="s">
        <v>323</v>
      </c>
      <c r="C28" s="186">
        <f>SUM(D28:J28)</f>
        <v>0</v>
      </c>
      <c r="D28" s="187">
        <v>0</v>
      </c>
      <c r="E28" s="187">
        <v>0</v>
      </c>
      <c r="F28" s="187">
        <v>0</v>
      </c>
      <c r="G28" s="187"/>
      <c r="H28" s="187"/>
      <c r="I28" s="187"/>
      <c r="J28" s="187"/>
    </row>
    <row r="29" spans="2:12" x14ac:dyDescent="0.2">
      <c r="B29" s="185" t="s">
        <v>350</v>
      </c>
      <c r="C29" s="186">
        <f>SUM(D29:J29)</f>
        <v>0</v>
      </c>
      <c r="D29" s="197">
        <f>D28-D22-D23-D25</f>
        <v>0</v>
      </c>
      <c r="E29" s="197">
        <f t="shared" ref="E29:J29" si="6">E28-E22-E23-E25</f>
        <v>0</v>
      </c>
      <c r="F29" s="197">
        <f t="shared" si="6"/>
        <v>0</v>
      </c>
      <c r="G29" s="197">
        <f t="shared" si="6"/>
        <v>0</v>
      </c>
      <c r="H29" s="197">
        <f t="shared" si="6"/>
        <v>0</v>
      </c>
      <c r="I29" s="197">
        <f t="shared" si="6"/>
        <v>0</v>
      </c>
      <c r="J29" s="197">
        <f t="shared" si="6"/>
        <v>0</v>
      </c>
    </row>
    <row r="30" spans="2:12" x14ac:dyDescent="0.2">
      <c r="B30" s="185" t="s">
        <v>324</v>
      </c>
      <c r="C30" s="186">
        <f>SUM(D30:J30)</f>
        <v>0</v>
      </c>
      <c r="D30" s="197">
        <f>D26-D28</f>
        <v>0</v>
      </c>
      <c r="E30" s="197">
        <f t="shared" ref="E30:J30" si="7">E26-E28</f>
        <v>0</v>
      </c>
      <c r="F30" s="197">
        <f t="shared" si="7"/>
        <v>0</v>
      </c>
      <c r="G30" s="197">
        <f t="shared" si="7"/>
        <v>0</v>
      </c>
      <c r="H30" s="197">
        <f t="shared" si="7"/>
        <v>0</v>
      </c>
      <c r="I30" s="197">
        <f t="shared" si="7"/>
        <v>0</v>
      </c>
      <c r="J30" s="197">
        <f t="shared" si="7"/>
        <v>0</v>
      </c>
    </row>
    <row r="31" spans="2:12" x14ac:dyDescent="0.2">
      <c r="B31" s="18" t="s">
        <v>73</v>
      </c>
    </row>
    <row r="33" spans="2:12" x14ac:dyDescent="0.2">
      <c r="B33" s="4"/>
      <c r="C33" s="4"/>
      <c r="D33" s="4" t="s">
        <v>10</v>
      </c>
      <c r="E33" s="4"/>
      <c r="F33" s="4"/>
      <c r="G33" s="4"/>
      <c r="H33" s="4"/>
      <c r="I33" s="4"/>
      <c r="J33" s="4"/>
      <c r="L33" s="3" t="s">
        <v>319</v>
      </c>
    </row>
    <row r="34" spans="2:12" x14ac:dyDescent="0.2">
      <c r="B34" s="5"/>
      <c r="C34" s="5"/>
      <c r="D34" s="6">
        <v>1</v>
      </c>
      <c r="E34" s="6">
        <v>2</v>
      </c>
      <c r="F34" s="6">
        <v>3</v>
      </c>
      <c r="G34" s="6">
        <v>4</v>
      </c>
      <c r="H34" s="6">
        <v>5</v>
      </c>
      <c r="I34" s="6"/>
      <c r="J34" s="6">
        <v>30</v>
      </c>
      <c r="L34" s="3" t="s">
        <v>320</v>
      </c>
    </row>
    <row r="35" spans="2:12" x14ac:dyDescent="0.2">
      <c r="B35" s="7" t="s">
        <v>54</v>
      </c>
      <c r="C35" s="7" t="s">
        <v>9</v>
      </c>
      <c r="D35" s="8">
        <f>D4</f>
        <v>2022</v>
      </c>
      <c r="E35" s="8">
        <f>E4</f>
        <v>2023</v>
      </c>
      <c r="F35" s="8">
        <f>F4</f>
        <v>2024</v>
      </c>
      <c r="G35" s="8">
        <f>G4</f>
        <v>2025</v>
      </c>
      <c r="H35" s="8">
        <f>H4</f>
        <v>2026</v>
      </c>
      <c r="I35" s="8" t="s">
        <v>67</v>
      </c>
      <c r="J35" s="8">
        <f>J4</f>
        <v>2051</v>
      </c>
    </row>
    <row r="36" spans="2:12" s="2" customFormat="1" x14ac:dyDescent="0.2">
      <c r="B36" s="4" t="s">
        <v>61</v>
      </c>
      <c r="C36" s="11">
        <f t="shared" ref="C36:C52" si="8">SUM(D36:J36)</f>
        <v>0</v>
      </c>
      <c r="D36" s="11">
        <f>D5*Parametre!$C$79</f>
        <v>0</v>
      </c>
      <c r="E36" s="11">
        <f>E5*Parametre!$C$79</f>
        <v>0</v>
      </c>
      <c r="F36" s="11">
        <f>F5*Parametre!$C$79</f>
        <v>0</v>
      </c>
      <c r="G36" s="11">
        <f>G5*Parametre!$C$79</f>
        <v>0</v>
      </c>
      <c r="H36" s="11">
        <f>H5*Parametre!$C$79</f>
        <v>0</v>
      </c>
      <c r="I36" s="11">
        <f>I5*Parametre!$C$79</f>
        <v>0</v>
      </c>
      <c r="J36" s="11">
        <f>J5*Parametre!$C$79</f>
        <v>0</v>
      </c>
    </row>
    <row r="37" spans="2:12" s="2" customFormat="1" x14ac:dyDescent="0.2">
      <c r="B37" s="17" t="s">
        <v>36</v>
      </c>
      <c r="C37" s="11">
        <f t="shared" si="8"/>
        <v>0</v>
      </c>
      <c r="D37" s="11">
        <f>D6*Parametre!$C$76</f>
        <v>0</v>
      </c>
      <c r="E37" s="11">
        <f>E6*Parametre!$C$76</f>
        <v>0</v>
      </c>
      <c r="F37" s="11">
        <f>F6*Parametre!$C$76</f>
        <v>0</v>
      </c>
      <c r="G37" s="11">
        <f>G6*Parametre!$C$76</f>
        <v>0</v>
      </c>
      <c r="H37" s="11">
        <f>H6*Parametre!$C$76</f>
        <v>0</v>
      </c>
      <c r="I37" s="11">
        <f>I6*Parametre!$C$76</f>
        <v>0</v>
      </c>
      <c r="J37" s="11">
        <f>J6*Parametre!$C$76</f>
        <v>0</v>
      </c>
      <c r="L37" s="2" t="s">
        <v>318</v>
      </c>
    </row>
    <row r="38" spans="2:12" s="2" customFormat="1" x14ac:dyDescent="0.2">
      <c r="B38" s="17" t="s">
        <v>52</v>
      </c>
      <c r="C38" s="11">
        <f t="shared" si="8"/>
        <v>0</v>
      </c>
      <c r="D38" s="11">
        <f>D7*Parametre!$C$79</f>
        <v>0</v>
      </c>
      <c r="E38" s="11">
        <f>E7*Parametre!$C$79</f>
        <v>0</v>
      </c>
      <c r="F38" s="11">
        <f>F7*Parametre!$C$79</f>
        <v>0</v>
      </c>
      <c r="G38" s="11">
        <f>G7*Parametre!$C$79</f>
        <v>0</v>
      </c>
      <c r="H38" s="11">
        <f>H7*Parametre!$C$79</f>
        <v>0</v>
      </c>
      <c r="I38" s="11">
        <f>I7*Parametre!$C$79</f>
        <v>0</v>
      </c>
      <c r="J38" s="11">
        <f>J7*Parametre!$C$79</f>
        <v>0</v>
      </c>
    </row>
    <row r="39" spans="2:12" s="2" customFormat="1" x14ac:dyDescent="0.2">
      <c r="B39" s="4" t="s">
        <v>53</v>
      </c>
      <c r="C39" s="11">
        <f t="shared" si="8"/>
        <v>0</v>
      </c>
      <c r="D39" s="11">
        <f t="shared" ref="D39:J39" si="9">SUM(D40:D49)</f>
        <v>0</v>
      </c>
      <c r="E39" s="11">
        <f t="shared" si="9"/>
        <v>0</v>
      </c>
      <c r="F39" s="11">
        <f t="shared" si="9"/>
        <v>0</v>
      </c>
      <c r="G39" s="11">
        <f t="shared" si="9"/>
        <v>0</v>
      </c>
      <c r="H39" s="11">
        <f t="shared" ref="H39" si="10">SUM(H40:H49)</f>
        <v>0</v>
      </c>
      <c r="I39" s="11">
        <f t="shared" si="9"/>
        <v>0</v>
      </c>
      <c r="J39" s="11">
        <f t="shared" si="9"/>
        <v>0</v>
      </c>
    </row>
    <row r="40" spans="2:12" s="2" customFormat="1" x14ac:dyDescent="0.2">
      <c r="B40" s="180" t="s">
        <v>31</v>
      </c>
      <c r="C40" s="183">
        <f t="shared" si="8"/>
        <v>0</v>
      </c>
      <c r="D40" s="183">
        <f>D9*Parametre!$C$79</f>
        <v>0</v>
      </c>
      <c r="E40" s="183">
        <f>E9*Parametre!$C$79</f>
        <v>0</v>
      </c>
      <c r="F40" s="183">
        <f>F9*Parametre!$C$79</f>
        <v>0</v>
      </c>
      <c r="G40" s="183">
        <f>G9*Parametre!$C$79</f>
        <v>0</v>
      </c>
      <c r="H40" s="183">
        <f>H9*Parametre!$C$79</f>
        <v>0</v>
      </c>
      <c r="I40" s="183">
        <f>I9*Parametre!$C$79</f>
        <v>0</v>
      </c>
      <c r="J40" s="183">
        <f>J9*Parametre!$C$79</f>
        <v>0</v>
      </c>
    </row>
    <row r="41" spans="2:12" s="2" customFormat="1" x14ac:dyDescent="0.2">
      <c r="B41" s="180" t="s">
        <v>32</v>
      </c>
      <c r="C41" s="183">
        <f t="shared" si="8"/>
        <v>0</v>
      </c>
      <c r="D41" s="183">
        <f>D10*Parametre!$C$79</f>
        <v>0</v>
      </c>
      <c r="E41" s="183">
        <f>E10*Parametre!$C$79</f>
        <v>0</v>
      </c>
      <c r="F41" s="183">
        <f>F10*Parametre!$C$79</f>
        <v>0</v>
      </c>
      <c r="G41" s="183">
        <f>G10*Parametre!$C$79</f>
        <v>0</v>
      </c>
      <c r="H41" s="183">
        <f>H10*Parametre!$C$79</f>
        <v>0</v>
      </c>
      <c r="I41" s="183">
        <f>I10*Parametre!$C$79</f>
        <v>0</v>
      </c>
      <c r="J41" s="183">
        <f>J10*Parametre!$C$79</f>
        <v>0</v>
      </c>
    </row>
    <row r="42" spans="2:12" s="2" customFormat="1" x14ac:dyDescent="0.2">
      <c r="B42" s="180" t="s">
        <v>41</v>
      </c>
      <c r="C42" s="181">
        <f>SUM(D42:J42)</f>
        <v>0</v>
      </c>
      <c r="D42" s="183">
        <f>D11*Parametre!$C$79</f>
        <v>0</v>
      </c>
      <c r="E42" s="183">
        <f>E11*Parametre!$C$79</f>
        <v>0</v>
      </c>
      <c r="F42" s="183">
        <f>F11*Parametre!$C$79</f>
        <v>0</v>
      </c>
      <c r="G42" s="183">
        <f>G11*Parametre!$C$79</f>
        <v>0</v>
      </c>
      <c r="H42" s="183">
        <f>H11*Parametre!$C$79</f>
        <v>0</v>
      </c>
      <c r="I42" s="183">
        <f>I11*Parametre!$C$79</f>
        <v>0</v>
      </c>
      <c r="J42" s="183">
        <f>J11*Parametre!$C$79</f>
        <v>0</v>
      </c>
    </row>
    <row r="43" spans="2:12" s="2" customFormat="1" x14ac:dyDescent="0.2">
      <c r="B43" s="180" t="s">
        <v>69</v>
      </c>
      <c r="C43" s="183">
        <f t="shared" si="8"/>
        <v>0</v>
      </c>
      <c r="D43" s="183">
        <f>D12*Parametre!$C$79</f>
        <v>0</v>
      </c>
      <c r="E43" s="183">
        <f>E12*Parametre!$C$79</f>
        <v>0</v>
      </c>
      <c r="F43" s="183">
        <f>F12*Parametre!$C$79</f>
        <v>0</v>
      </c>
      <c r="G43" s="183">
        <f>G12*Parametre!$C$79</f>
        <v>0</v>
      </c>
      <c r="H43" s="183">
        <f>H12*Parametre!$C$79</f>
        <v>0</v>
      </c>
      <c r="I43" s="183">
        <f>I12*Parametre!$C$79</f>
        <v>0</v>
      </c>
      <c r="J43" s="183">
        <f>J12*Parametre!$C$79</f>
        <v>0</v>
      </c>
    </row>
    <row r="44" spans="2:12" s="2" customFormat="1" x14ac:dyDescent="0.2">
      <c r="B44" s="180" t="s">
        <v>291</v>
      </c>
      <c r="C44" s="183">
        <f t="shared" si="8"/>
        <v>0</v>
      </c>
      <c r="D44" s="183">
        <f>D13*Parametre!$C$79</f>
        <v>0</v>
      </c>
      <c r="E44" s="183">
        <f>E13*Parametre!$C$79</f>
        <v>0</v>
      </c>
      <c r="F44" s="183">
        <f>F13*Parametre!$C$79</f>
        <v>0</v>
      </c>
      <c r="G44" s="183">
        <f>G13*Parametre!$C$79</f>
        <v>0</v>
      </c>
      <c r="H44" s="183">
        <f>H13*Parametre!$C$79</f>
        <v>0</v>
      </c>
      <c r="I44" s="183">
        <f>I13*Parametre!$C$79</f>
        <v>0</v>
      </c>
      <c r="J44" s="183">
        <f>J13*Parametre!$C$79</f>
        <v>0</v>
      </c>
    </row>
    <row r="45" spans="2:12" s="2" customFormat="1" x14ac:dyDescent="0.2">
      <c r="B45" s="180" t="s">
        <v>294</v>
      </c>
      <c r="C45" s="181">
        <f t="shared" ref="C45:C46" si="11">SUM(D45:J45)</f>
        <v>0</v>
      </c>
      <c r="D45" s="183">
        <f>D14*Parametre!$C$79</f>
        <v>0</v>
      </c>
      <c r="E45" s="183">
        <f>E14*Parametre!$C$79</f>
        <v>0</v>
      </c>
      <c r="F45" s="183">
        <f>F14*Parametre!$C$79</f>
        <v>0</v>
      </c>
      <c r="G45" s="183">
        <f>G14*Parametre!$C$79</f>
        <v>0</v>
      </c>
      <c r="H45" s="183">
        <f>H14*Parametre!$C$79</f>
        <v>0</v>
      </c>
      <c r="I45" s="183">
        <f>I14*Parametre!$C$79</f>
        <v>0</v>
      </c>
      <c r="J45" s="183">
        <f>J14*Parametre!$C$79</f>
        <v>0</v>
      </c>
    </row>
    <row r="46" spans="2:12" s="2" customFormat="1" x14ac:dyDescent="0.2">
      <c r="B46" s="180" t="s">
        <v>295</v>
      </c>
      <c r="C46" s="181">
        <f t="shared" si="11"/>
        <v>0</v>
      </c>
      <c r="D46" s="183">
        <f>D15*Parametre!$C$79</f>
        <v>0</v>
      </c>
      <c r="E46" s="183">
        <f>E15*Parametre!$C$79</f>
        <v>0</v>
      </c>
      <c r="F46" s="183">
        <f>F15*Parametre!$C$79</f>
        <v>0</v>
      </c>
      <c r="G46" s="183">
        <f>G15*Parametre!$C$79</f>
        <v>0</v>
      </c>
      <c r="H46" s="183">
        <f>H15*Parametre!$C$79</f>
        <v>0</v>
      </c>
      <c r="I46" s="183">
        <f>I15*Parametre!$C$79</f>
        <v>0</v>
      </c>
      <c r="J46" s="183">
        <f>J15*Parametre!$C$79</f>
        <v>0</v>
      </c>
    </row>
    <row r="47" spans="2:12" s="2" customFormat="1" x14ac:dyDescent="0.2">
      <c r="B47" s="180" t="s">
        <v>296</v>
      </c>
      <c r="C47" s="183">
        <f t="shared" si="8"/>
        <v>0</v>
      </c>
      <c r="D47" s="183">
        <f>D16*Parametre!$C$79</f>
        <v>0</v>
      </c>
      <c r="E47" s="183">
        <f>E16*Parametre!$C$79</f>
        <v>0</v>
      </c>
      <c r="F47" s="183">
        <f>F16*Parametre!$C$79</f>
        <v>0</v>
      </c>
      <c r="G47" s="183">
        <f>G16*Parametre!$C$79</f>
        <v>0</v>
      </c>
      <c r="H47" s="183">
        <f>H16*Parametre!$C$79</f>
        <v>0</v>
      </c>
      <c r="I47" s="183">
        <f>I16*Parametre!$C$79</f>
        <v>0</v>
      </c>
      <c r="J47" s="183">
        <f>J16*Parametre!$C$79</f>
        <v>0</v>
      </c>
    </row>
    <row r="48" spans="2:12" s="2" customFormat="1" x14ac:dyDescent="0.2">
      <c r="B48" s="180" t="s">
        <v>49</v>
      </c>
      <c r="C48" s="183">
        <f t="shared" si="8"/>
        <v>0</v>
      </c>
      <c r="D48" s="183">
        <f>D17*Parametre!$C$79</f>
        <v>0</v>
      </c>
      <c r="E48" s="183">
        <f>E17*Parametre!$C$79</f>
        <v>0</v>
      </c>
      <c r="F48" s="183">
        <f>F17*Parametre!$C$79</f>
        <v>0</v>
      </c>
      <c r="G48" s="183">
        <f>G17*Parametre!$C$79</f>
        <v>0</v>
      </c>
      <c r="H48" s="183">
        <f>H17*Parametre!$C$79</f>
        <v>0</v>
      </c>
      <c r="I48" s="183">
        <f>I17*Parametre!$C$79</f>
        <v>0</v>
      </c>
      <c r="J48" s="183">
        <f>J17*Parametre!$C$79</f>
        <v>0</v>
      </c>
    </row>
    <row r="49" spans="2:10" s="2" customFormat="1" x14ac:dyDescent="0.2">
      <c r="B49" s="180" t="s">
        <v>70</v>
      </c>
      <c r="C49" s="183">
        <f t="shared" si="8"/>
        <v>0</v>
      </c>
      <c r="D49" s="183">
        <f>D18*Parametre!$C$79</f>
        <v>0</v>
      </c>
      <c r="E49" s="183">
        <f>E18*Parametre!$C$79</f>
        <v>0</v>
      </c>
      <c r="F49" s="183">
        <f>F18*Parametre!$C$79</f>
        <v>0</v>
      </c>
      <c r="G49" s="183">
        <f>G18*Parametre!$C$79</f>
        <v>0</v>
      </c>
      <c r="H49" s="183">
        <f>H18*Parametre!$C$79</f>
        <v>0</v>
      </c>
      <c r="I49" s="183">
        <f>I18*Parametre!$C$79</f>
        <v>0</v>
      </c>
      <c r="J49" s="183">
        <f>J18*Parametre!$C$79</f>
        <v>0</v>
      </c>
    </row>
    <row r="50" spans="2:10" s="2" customFormat="1" x14ac:dyDescent="0.2">
      <c r="B50" s="17" t="s">
        <v>51</v>
      </c>
      <c r="C50" s="11">
        <f t="shared" si="8"/>
        <v>0</v>
      </c>
      <c r="D50" s="11">
        <f>D19*Parametre!$C$79</f>
        <v>0</v>
      </c>
      <c r="E50" s="11">
        <f>E19*Parametre!$C$79</f>
        <v>0</v>
      </c>
      <c r="F50" s="11">
        <f>F19*Parametre!$C$79</f>
        <v>0</v>
      </c>
      <c r="G50" s="11">
        <f>G19*Parametre!$C$79</f>
        <v>0</v>
      </c>
      <c r="H50" s="11">
        <f>H19*Parametre!$C$79</f>
        <v>0</v>
      </c>
      <c r="I50" s="11">
        <f>I19*Parametre!$C$79</f>
        <v>0</v>
      </c>
      <c r="J50" s="11">
        <f>J19*Parametre!$C$79</f>
        <v>0</v>
      </c>
    </row>
    <row r="51" spans="2:10" s="2" customFormat="1" x14ac:dyDescent="0.2">
      <c r="B51" s="17" t="s">
        <v>71</v>
      </c>
      <c r="C51" s="11">
        <f t="shared" si="8"/>
        <v>0</v>
      </c>
      <c r="D51" s="11">
        <f>D20*Parametre!$C$79</f>
        <v>0</v>
      </c>
      <c r="E51" s="11">
        <f>E20*Parametre!$C$79</f>
        <v>0</v>
      </c>
      <c r="F51" s="11">
        <f>F20*Parametre!$C$79</f>
        <v>0</v>
      </c>
      <c r="G51" s="11">
        <f>G20*Parametre!$C$79</f>
        <v>0</v>
      </c>
      <c r="H51" s="11">
        <f>H20*Parametre!$C$79</f>
        <v>0</v>
      </c>
      <c r="I51" s="11">
        <f>I20*Parametre!$C$79</f>
        <v>0</v>
      </c>
      <c r="J51" s="11">
        <f>J20*Parametre!$C$79</f>
        <v>0</v>
      </c>
    </row>
    <row r="52" spans="2:10" s="2" customFormat="1" x14ac:dyDescent="0.2">
      <c r="B52" s="19" t="s">
        <v>63</v>
      </c>
      <c r="C52" s="20">
        <f t="shared" si="8"/>
        <v>0</v>
      </c>
      <c r="D52" s="20">
        <f t="shared" ref="D52:J52" si="12">SUM(D36:D39,D50:D51)</f>
        <v>0</v>
      </c>
      <c r="E52" s="20">
        <f t="shared" si="12"/>
        <v>0</v>
      </c>
      <c r="F52" s="20">
        <f t="shared" si="12"/>
        <v>0</v>
      </c>
      <c r="G52" s="20">
        <f t="shared" si="12"/>
        <v>0</v>
      </c>
      <c r="H52" s="20">
        <f t="shared" si="12"/>
        <v>0</v>
      </c>
      <c r="I52" s="20">
        <f t="shared" si="12"/>
        <v>0</v>
      </c>
      <c r="J52" s="20">
        <f t="shared" si="12"/>
        <v>0</v>
      </c>
    </row>
    <row r="53" spans="2:10" s="2" customFormat="1" x14ac:dyDescent="0.2">
      <c r="B53" s="172"/>
      <c r="C53" s="173"/>
      <c r="D53" s="173"/>
      <c r="E53" s="173"/>
      <c r="F53" s="173"/>
      <c r="G53" s="173"/>
      <c r="H53" s="173"/>
      <c r="I53" s="173"/>
      <c r="J53" s="173"/>
    </row>
    <row r="54" spans="2:10" s="2" customFormat="1" x14ac:dyDescent="0.2">
      <c r="B54" s="172" t="s">
        <v>326</v>
      </c>
      <c r="C54" s="173"/>
      <c r="D54" s="173"/>
      <c r="E54" s="173"/>
      <c r="F54" s="173"/>
      <c r="G54" s="173"/>
      <c r="H54" s="173"/>
      <c r="I54" s="173"/>
      <c r="J54" s="173"/>
    </row>
    <row r="55" spans="2:10" x14ac:dyDescent="0.2">
      <c r="B55" s="176" t="s">
        <v>61</v>
      </c>
    </row>
    <row r="56" spans="2:10" x14ac:dyDescent="0.2">
      <c r="B56" s="177" t="s">
        <v>288</v>
      </c>
    </row>
    <row r="57" spans="2:10" x14ac:dyDescent="0.2">
      <c r="B57" s="176" t="s">
        <v>282</v>
      </c>
    </row>
    <row r="58" spans="2:10" x14ac:dyDescent="0.2">
      <c r="B58" s="177" t="s">
        <v>283</v>
      </c>
    </row>
    <row r="59" spans="2:10" x14ac:dyDescent="0.2">
      <c r="B59" s="178" t="s">
        <v>52</v>
      </c>
    </row>
    <row r="60" spans="2:10" x14ac:dyDescent="0.2">
      <c r="B60" s="177" t="s">
        <v>284</v>
      </c>
    </row>
    <row r="61" spans="2:10" x14ac:dyDescent="0.2">
      <c r="B61" s="175" t="s">
        <v>285</v>
      </c>
    </row>
    <row r="62" spans="2:10" x14ac:dyDescent="0.2">
      <c r="B62" s="174" t="s">
        <v>298</v>
      </c>
    </row>
    <row r="63" spans="2:10" x14ac:dyDescent="0.2">
      <c r="B63" s="175" t="s">
        <v>286</v>
      </c>
    </row>
    <row r="64" spans="2:10" x14ac:dyDescent="0.2">
      <c r="B64" s="174" t="s">
        <v>299</v>
      </c>
    </row>
    <row r="65" spans="2:2" x14ac:dyDescent="0.2">
      <c r="B65" s="175" t="s">
        <v>300</v>
      </c>
    </row>
    <row r="66" spans="2:2" x14ac:dyDescent="0.2">
      <c r="B66" s="174" t="s">
        <v>301</v>
      </c>
    </row>
    <row r="67" spans="2:2" x14ac:dyDescent="0.2">
      <c r="B67" s="175" t="s">
        <v>287</v>
      </c>
    </row>
    <row r="68" spans="2:2" x14ac:dyDescent="0.2">
      <c r="B68" s="1" t="s">
        <v>289</v>
      </c>
    </row>
    <row r="69" spans="2:2" x14ac:dyDescent="0.2">
      <c r="B69" s="179" t="s">
        <v>290</v>
      </c>
    </row>
    <row r="70" spans="2:2" x14ac:dyDescent="0.2">
      <c r="B70" s="1" t="s">
        <v>292</v>
      </c>
    </row>
    <row r="71" spans="2:2" x14ac:dyDescent="0.2">
      <c r="B71" s="179" t="s">
        <v>293</v>
      </c>
    </row>
    <row r="72" spans="2:2" x14ac:dyDescent="0.2">
      <c r="B72" s="1" t="s">
        <v>297</v>
      </c>
    </row>
    <row r="73" spans="2:2" x14ac:dyDescent="0.2">
      <c r="B73" s="179" t="s">
        <v>304</v>
      </c>
    </row>
    <row r="74" spans="2:2" x14ac:dyDescent="0.2">
      <c r="B74" s="1" t="s">
        <v>302</v>
      </c>
    </row>
    <row r="75" spans="2:2" x14ac:dyDescent="0.2">
      <c r="B75" s="179" t="s">
        <v>305</v>
      </c>
    </row>
    <row r="76" spans="2:2" x14ac:dyDescent="0.2">
      <c r="B76" s="1" t="s">
        <v>303</v>
      </c>
    </row>
    <row r="77" spans="2:2" x14ac:dyDescent="0.2">
      <c r="B77" s="179" t="s">
        <v>306</v>
      </c>
    </row>
    <row r="78" spans="2:2" x14ac:dyDescent="0.2">
      <c r="B78" s="1" t="s">
        <v>307</v>
      </c>
    </row>
    <row r="79" spans="2:2" x14ac:dyDescent="0.2">
      <c r="B79" s="179" t="s">
        <v>308</v>
      </c>
    </row>
    <row r="80" spans="2:2" x14ac:dyDescent="0.2">
      <c r="B80" s="1" t="s">
        <v>514</v>
      </c>
    </row>
    <row r="81" spans="2:7" x14ac:dyDescent="0.2">
      <c r="B81" s="179" t="s">
        <v>51</v>
      </c>
    </row>
    <row r="82" spans="2:7" x14ac:dyDescent="0.2">
      <c r="B82" s="1" t="s">
        <v>309</v>
      </c>
    </row>
    <row r="83" spans="2:7" x14ac:dyDescent="0.2">
      <c r="B83" s="178" t="s">
        <v>311</v>
      </c>
    </row>
    <row r="84" spans="2:7" x14ac:dyDescent="0.2">
      <c r="B84" s="1" t="s">
        <v>310</v>
      </c>
    </row>
    <row r="85" spans="2:7" x14ac:dyDescent="0.2">
      <c r="B85" s="176" t="s">
        <v>312</v>
      </c>
    </row>
    <row r="86" spans="2:7" x14ac:dyDescent="0.2">
      <c r="B86" s="177" t="s">
        <v>314</v>
      </c>
    </row>
    <row r="87" spans="2:7" x14ac:dyDescent="0.2">
      <c r="B87" s="176" t="s">
        <v>313</v>
      </c>
    </row>
    <row r="88" spans="2:7" x14ac:dyDescent="0.2">
      <c r="B88" s="177" t="s">
        <v>315</v>
      </c>
    </row>
    <row r="91" spans="2:7" x14ac:dyDescent="0.2">
      <c r="B91" s="21" t="s">
        <v>585</v>
      </c>
      <c r="D91" s="134">
        <v>2022</v>
      </c>
      <c r="E91" s="134">
        <v>2023</v>
      </c>
      <c r="F91" s="134">
        <v>2024</v>
      </c>
    </row>
    <row r="92" spans="2:7" x14ac:dyDescent="0.2">
      <c r="B92" s="4" t="s">
        <v>61</v>
      </c>
      <c r="C92" s="9">
        <f>SUM(D92:J92)</f>
        <v>1200000</v>
      </c>
      <c r="D92" s="10">
        <v>1200000</v>
      </c>
      <c r="E92" s="10">
        <v>0</v>
      </c>
      <c r="F92" s="10">
        <v>0</v>
      </c>
      <c r="G92" s="3" t="s">
        <v>581</v>
      </c>
    </row>
    <row r="93" spans="2:7" x14ac:dyDescent="0.2">
      <c r="B93" s="4" t="s">
        <v>36</v>
      </c>
      <c r="C93" s="9">
        <f t="shared" ref="C93:C97" si="13">SUM(D93:J93)</f>
        <v>4511316.9000000004</v>
      </c>
      <c r="D93" s="10">
        <v>4511316.9000000004</v>
      </c>
      <c r="E93" s="10">
        <v>0</v>
      </c>
      <c r="F93" s="10">
        <v>0</v>
      </c>
      <c r="G93" s="3" t="s">
        <v>581</v>
      </c>
    </row>
    <row r="94" spans="2:7" x14ac:dyDescent="0.2">
      <c r="B94" s="4" t="s">
        <v>52</v>
      </c>
      <c r="C94" s="9">
        <f t="shared" si="13"/>
        <v>1448479</v>
      </c>
      <c r="D94" s="10">
        <v>434543.7</v>
      </c>
      <c r="E94" s="10">
        <v>434543.7</v>
      </c>
      <c r="F94" s="10">
        <v>579391.6</v>
      </c>
      <c r="G94" s="3" t="s">
        <v>580</v>
      </c>
    </row>
    <row r="95" spans="2:7" x14ac:dyDescent="0.2">
      <c r="B95" s="4" t="s">
        <v>68</v>
      </c>
      <c r="C95" s="9">
        <f t="shared" si="13"/>
        <v>43664690</v>
      </c>
      <c r="D95" s="11">
        <f t="shared" ref="D95:F95" si="14">SUM(D96:D105)</f>
        <v>13099407.000000002</v>
      </c>
      <c r="E95" s="11">
        <f t="shared" si="14"/>
        <v>13099407.000000002</v>
      </c>
      <c r="F95" s="11">
        <f t="shared" si="14"/>
        <v>17465876</v>
      </c>
    </row>
    <row r="96" spans="2:7" x14ac:dyDescent="0.2">
      <c r="B96" s="180" t="s">
        <v>31</v>
      </c>
      <c r="C96" s="181">
        <f t="shared" si="13"/>
        <v>15710380</v>
      </c>
      <c r="D96" s="182">
        <v>4713114</v>
      </c>
      <c r="E96" s="182">
        <v>4713114</v>
      </c>
      <c r="F96" s="182">
        <v>6284152</v>
      </c>
      <c r="G96" s="3" t="s">
        <v>580</v>
      </c>
    </row>
    <row r="97" spans="2:11" x14ac:dyDescent="0.2">
      <c r="B97" s="180" t="s">
        <v>32</v>
      </c>
      <c r="C97" s="181">
        <f t="shared" si="13"/>
        <v>0</v>
      </c>
      <c r="D97" s="182">
        <v>0</v>
      </c>
      <c r="E97" s="182">
        <v>0</v>
      </c>
      <c r="F97" s="182">
        <v>0</v>
      </c>
      <c r="G97" s="3" t="s">
        <v>580</v>
      </c>
    </row>
    <row r="98" spans="2:11" x14ac:dyDescent="0.2">
      <c r="B98" s="180" t="s">
        <v>41</v>
      </c>
      <c r="C98" s="181">
        <f>SUM(D98:J98)</f>
        <v>0</v>
      </c>
      <c r="D98" s="182">
        <v>0</v>
      </c>
      <c r="E98" s="182">
        <v>0</v>
      </c>
      <c r="F98" s="182">
        <v>0</v>
      </c>
      <c r="G98" s="3" t="s">
        <v>580</v>
      </c>
    </row>
    <row r="99" spans="2:11" x14ac:dyDescent="0.2">
      <c r="B99" s="180" t="s">
        <v>69</v>
      </c>
      <c r="C99" s="181">
        <f t="shared" ref="C99:C108" si="15">SUM(D99:J99)</f>
        <v>11146320</v>
      </c>
      <c r="D99" s="182">
        <v>3343896</v>
      </c>
      <c r="E99" s="182">
        <v>3343896</v>
      </c>
      <c r="F99" s="182">
        <v>4458528</v>
      </c>
      <c r="G99" s="3" t="s">
        <v>580</v>
      </c>
    </row>
    <row r="100" spans="2:11" x14ac:dyDescent="0.2">
      <c r="B100" s="180" t="s">
        <v>291</v>
      </c>
      <c r="C100" s="181">
        <f t="shared" si="15"/>
        <v>9249515</v>
      </c>
      <c r="D100" s="182">
        <v>2774854.5</v>
      </c>
      <c r="E100" s="182">
        <v>2774854.5</v>
      </c>
      <c r="F100" s="182">
        <v>3699806</v>
      </c>
      <c r="G100" s="3" t="s">
        <v>580</v>
      </c>
    </row>
    <row r="101" spans="2:11" x14ac:dyDescent="0.2">
      <c r="B101" s="180" t="s">
        <v>294</v>
      </c>
      <c r="C101" s="181">
        <f t="shared" si="15"/>
        <v>798138</v>
      </c>
      <c r="D101" s="182">
        <v>239441.4</v>
      </c>
      <c r="E101" s="182">
        <v>239441.4</v>
      </c>
      <c r="F101" s="182">
        <v>319255.2</v>
      </c>
      <c r="G101" s="3" t="s">
        <v>580</v>
      </c>
      <c r="K101" s="16"/>
    </row>
    <row r="102" spans="2:11" x14ac:dyDescent="0.2">
      <c r="B102" s="180" t="s">
        <v>295</v>
      </c>
      <c r="C102" s="181">
        <f t="shared" si="15"/>
        <v>0</v>
      </c>
      <c r="D102" s="182">
        <v>0</v>
      </c>
      <c r="E102" s="182">
        <v>0</v>
      </c>
      <c r="F102" s="182">
        <v>0</v>
      </c>
      <c r="G102" s="3" t="s">
        <v>581</v>
      </c>
    </row>
    <row r="103" spans="2:11" x14ac:dyDescent="0.2">
      <c r="B103" s="180" t="s">
        <v>296</v>
      </c>
      <c r="C103" s="181">
        <f t="shared" si="15"/>
        <v>0</v>
      </c>
      <c r="D103" s="182">
        <v>0</v>
      </c>
      <c r="E103" s="182">
        <v>0</v>
      </c>
      <c r="F103" s="182">
        <v>0</v>
      </c>
      <c r="G103" s="3" t="s">
        <v>581</v>
      </c>
    </row>
    <row r="104" spans="2:11" x14ac:dyDescent="0.2">
      <c r="B104" s="180" t="s">
        <v>49</v>
      </c>
      <c r="C104" s="181">
        <f t="shared" si="15"/>
        <v>2539046</v>
      </c>
      <c r="D104" s="182">
        <v>761713.8</v>
      </c>
      <c r="E104" s="182">
        <v>761713.8</v>
      </c>
      <c r="F104" s="182">
        <v>1015618.3999999999</v>
      </c>
      <c r="G104" s="3" t="s">
        <v>580</v>
      </c>
    </row>
    <row r="105" spans="2:11" x14ac:dyDescent="0.2">
      <c r="B105" s="180" t="s">
        <v>70</v>
      </c>
      <c r="C105" s="181">
        <f t="shared" si="15"/>
        <v>4221291</v>
      </c>
      <c r="D105" s="182">
        <v>1266387.3</v>
      </c>
      <c r="E105" s="182">
        <v>1266387.3</v>
      </c>
      <c r="F105" s="182">
        <v>1688516.4</v>
      </c>
      <c r="G105" s="3" t="s">
        <v>580</v>
      </c>
    </row>
    <row r="106" spans="2:11" x14ac:dyDescent="0.2">
      <c r="B106" s="4" t="s">
        <v>51</v>
      </c>
      <c r="C106" s="9">
        <f t="shared" si="15"/>
        <v>1353395.07</v>
      </c>
      <c r="D106" s="10">
        <v>406018.52100000001</v>
      </c>
      <c r="E106" s="10">
        <v>406018.52100000001</v>
      </c>
      <c r="F106" s="10">
        <v>541358.02800000005</v>
      </c>
      <c r="G106" s="3" t="s">
        <v>581</v>
      </c>
    </row>
    <row r="107" spans="2:11" x14ac:dyDescent="0.2">
      <c r="B107" s="4" t="s">
        <v>71</v>
      </c>
      <c r="C107" s="9">
        <f t="shared" si="15"/>
        <v>0</v>
      </c>
      <c r="D107" s="10">
        <v>0</v>
      </c>
      <c r="E107" s="10">
        <v>0</v>
      </c>
      <c r="F107" s="10">
        <v>0</v>
      </c>
      <c r="G107" s="3" t="s">
        <v>581</v>
      </c>
    </row>
    <row r="108" spans="2:11" x14ac:dyDescent="0.2">
      <c r="B108" s="12" t="s">
        <v>348</v>
      </c>
      <c r="C108" s="13">
        <f t="shared" si="15"/>
        <v>52177880.970000014</v>
      </c>
      <c r="D108" s="13">
        <f>SUM(D92:D95,D106:D107)</f>
        <v>19651286.121000003</v>
      </c>
      <c r="E108" s="13">
        <f t="shared" ref="E108:F108" si="16">SUM(E92:E95,E106:E107)</f>
        <v>13939969.221000001</v>
      </c>
      <c r="F108" s="13">
        <f t="shared" si="16"/>
        <v>18586625.628000002</v>
      </c>
    </row>
    <row r="110" spans="2:11" x14ac:dyDescent="0.2">
      <c r="B110" s="3" t="s">
        <v>584</v>
      </c>
      <c r="C110" s="16">
        <v>1200000</v>
      </c>
      <c r="D110" s="16">
        <v>1200000</v>
      </c>
      <c r="E110" s="16"/>
      <c r="F110" s="16"/>
    </row>
    <row r="111" spans="2:11" x14ac:dyDescent="0.2">
      <c r="B111" s="3" t="s">
        <v>583</v>
      </c>
      <c r="C111" s="16">
        <f>(C94+C95)*0.1</f>
        <v>4511316.9000000004</v>
      </c>
      <c r="D111" s="16">
        <f>C111</f>
        <v>4511316.9000000004</v>
      </c>
      <c r="E111" s="16"/>
      <c r="F111" s="16"/>
    </row>
    <row r="112" spans="2:11" x14ac:dyDescent="0.2">
      <c r="B112" s="3" t="s">
        <v>582</v>
      </c>
      <c r="C112" s="16">
        <f>(C94+C95)*0.03</f>
        <v>1353395.07</v>
      </c>
      <c r="D112" s="16">
        <f>C112*D116</f>
        <v>406018.52100000001</v>
      </c>
      <c r="E112" s="16">
        <f>C112*E116</f>
        <v>406018.52100000001</v>
      </c>
      <c r="F112" s="16">
        <f>C112*F116</f>
        <v>541358.02800000005</v>
      </c>
    </row>
    <row r="116" spans="2:6" x14ac:dyDescent="0.2">
      <c r="B116" s="387" t="s">
        <v>586</v>
      </c>
      <c r="D116" s="3">
        <f>D119/C119</f>
        <v>0.3</v>
      </c>
      <c r="E116" s="3">
        <f>E119/C119</f>
        <v>0.3</v>
      </c>
      <c r="F116" s="3">
        <f>F119/C119</f>
        <v>0.4</v>
      </c>
    </row>
    <row r="117" spans="2:6" x14ac:dyDescent="0.2">
      <c r="B117" s="380"/>
      <c r="C117" s="380"/>
      <c r="D117" s="381">
        <v>1</v>
      </c>
      <c r="E117" s="381">
        <v>2</v>
      </c>
      <c r="F117" s="381">
        <v>2</v>
      </c>
    </row>
    <row r="118" spans="2:6" x14ac:dyDescent="0.2">
      <c r="B118" s="380" t="s">
        <v>321</v>
      </c>
      <c r="C118" s="380" t="s">
        <v>9</v>
      </c>
      <c r="D118" s="381">
        <v>2022</v>
      </c>
      <c r="E118" s="381">
        <f>$D$4+D117</f>
        <v>2023</v>
      </c>
      <c r="F118" s="381">
        <f>$D$4+E117</f>
        <v>2024</v>
      </c>
    </row>
    <row r="119" spans="2:6" x14ac:dyDescent="0.2">
      <c r="B119" s="382" t="s">
        <v>61</v>
      </c>
      <c r="C119" s="383">
        <f>SUM(D119:F119)</f>
        <v>136020</v>
      </c>
      <c r="D119" s="383">
        <v>40806</v>
      </c>
      <c r="E119" s="383">
        <v>40806</v>
      </c>
      <c r="F119" s="383">
        <v>54408</v>
      </c>
    </row>
    <row r="120" spans="2:6" x14ac:dyDescent="0.2">
      <c r="B120" s="382" t="s">
        <v>94</v>
      </c>
      <c r="C120" s="383">
        <f t="shared" ref="C120:C138" si="17">SUM(D120:F120)</f>
        <v>0</v>
      </c>
      <c r="D120" s="383">
        <v>0</v>
      </c>
      <c r="E120" s="383">
        <v>0</v>
      </c>
      <c r="F120" s="383">
        <v>0</v>
      </c>
    </row>
    <row r="121" spans="2:6" x14ac:dyDescent="0.2">
      <c r="B121" s="382" t="s">
        <v>564</v>
      </c>
      <c r="C121" s="383">
        <f t="shared" si="17"/>
        <v>0</v>
      </c>
      <c r="D121" s="383">
        <v>0</v>
      </c>
      <c r="E121" s="383">
        <v>0</v>
      </c>
      <c r="F121" s="383">
        <v>0</v>
      </c>
    </row>
    <row r="122" spans="2:6" x14ac:dyDescent="0.2">
      <c r="B122" s="382" t="s">
        <v>52</v>
      </c>
      <c r="C122" s="383">
        <f t="shared" si="17"/>
        <v>1448479</v>
      </c>
      <c r="D122" s="383">
        <v>434543.7</v>
      </c>
      <c r="E122" s="383">
        <v>434543.7</v>
      </c>
      <c r="F122" s="383">
        <v>579391.6</v>
      </c>
    </row>
    <row r="123" spans="2:6" x14ac:dyDescent="0.2">
      <c r="B123" s="382" t="s">
        <v>565</v>
      </c>
      <c r="C123" s="383">
        <f t="shared" si="17"/>
        <v>864529</v>
      </c>
      <c r="D123" s="383">
        <v>259358.7</v>
      </c>
      <c r="E123" s="383">
        <v>259358.7</v>
      </c>
      <c r="F123" s="383">
        <v>345811.6</v>
      </c>
    </row>
    <row r="124" spans="2:6" x14ac:dyDescent="0.2">
      <c r="B124" s="382" t="s">
        <v>566</v>
      </c>
      <c r="C124" s="383">
        <f t="shared" si="17"/>
        <v>42848188</v>
      </c>
      <c r="D124" s="383">
        <f>SUM(D125:D133)</f>
        <v>12854456.4</v>
      </c>
      <c r="E124" s="383">
        <f>SUM(E125:E133)</f>
        <v>12854456.4</v>
      </c>
      <c r="F124" s="383">
        <f>SUM(F125:F133)</f>
        <v>17139275.199999999</v>
      </c>
    </row>
    <row r="125" spans="2:6" x14ac:dyDescent="0.2">
      <c r="B125" s="384" t="s">
        <v>567</v>
      </c>
      <c r="C125" s="383">
        <f t="shared" si="17"/>
        <v>15710380</v>
      </c>
      <c r="D125" s="383">
        <v>4713114</v>
      </c>
      <c r="E125" s="383">
        <v>4713114</v>
      </c>
      <c r="F125" s="383">
        <v>6284152</v>
      </c>
    </row>
    <row r="126" spans="2:6" x14ac:dyDescent="0.2">
      <c r="B126" s="384" t="s">
        <v>568</v>
      </c>
      <c r="C126" s="383">
        <f t="shared" si="17"/>
        <v>0</v>
      </c>
      <c r="D126" s="383">
        <v>0</v>
      </c>
      <c r="E126" s="383">
        <v>0</v>
      </c>
      <c r="F126" s="383">
        <v>0</v>
      </c>
    </row>
    <row r="127" spans="2:6" x14ac:dyDescent="0.2">
      <c r="B127" s="384" t="s">
        <v>569</v>
      </c>
      <c r="C127" s="383">
        <f t="shared" si="17"/>
        <v>11146320</v>
      </c>
      <c r="D127" s="383">
        <v>3343896</v>
      </c>
      <c r="E127" s="383">
        <v>3343896</v>
      </c>
      <c r="F127" s="383">
        <v>4458528</v>
      </c>
    </row>
    <row r="128" spans="2:6" x14ac:dyDescent="0.2">
      <c r="B128" s="384" t="s">
        <v>570</v>
      </c>
      <c r="C128" s="383">
        <f t="shared" si="17"/>
        <v>0</v>
      </c>
      <c r="D128" s="383">
        <v>0</v>
      </c>
      <c r="E128" s="383">
        <v>0</v>
      </c>
      <c r="F128" s="383">
        <v>0</v>
      </c>
    </row>
    <row r="129" spans="2:6" x14ac:dyDescent="0.2">
      <c r="B129" s="384" t="s">
        <v>571</v>
      </c>
      <c r="C129" s="383">
        <f t="shared" si="17"/>
        <v>9249515</v>
      </c>
      <c r="D129" s="383">
        <v>2774854.5</v>
      </c>
      <c r="E129" s="383">
        <v>2774854.5</v>
      </c>
      <c r="F129" s="383">
        <v>3699806</v>
      </c>
    </row>
    <row r="130" spans="2:6" x14ac:dyDescent="0.2">
      <c r="B130" s="384" t="s">
        <v>572</v>
      </c>
      <c r="C130" s="383">
        <f t="shared" si="17"/>
        <v>798138</v>
      </c>
      <c r="D130" s="383">
        <v>239441.4</v>
      </c>
      <c r="E130" s="383">
        <v>239441.4</v>
      </c>
      <c r="F130" s="383">
        <v>319255.2</v>
      </c>
    </row>
    <row r="131" spans="2:6" x14ac:dyDescent="0.2">
      <c r="B131" s="384" t="s">
        <v>573</v>
      </c>
      <c r="C131" s="383">
        <f t="shared" si="17"/>
        <v>0</v>
      </c>
      <c r="D131" s="383">
        <v>0</v>
      </c>
      <c r="E131" s="383">
        <v>0</v>
      </c>
      <c r="F131" s="383">
        <v>0</v>
      </c>
    </row>
    <row r="132" spans="2:6" x14ac:dyDescent="0.2">
      <c r="B132" s="384" t="s">
        <v>574</v>
      </c>
      <c r="C132" s="383">
        <f t="shared" si="17"/>
        <v>4221291</v>
      </c>
      <c r="D132" s="383">
        <v>1266387.3</v>
      </c>
      <c r="E132" s="383">
        <v>1266387.3</v>
      </c>
      <c r="F132" s="383">
        <v>1688516.4</v>
      </c>
    </row>
    <row r="133" spans="2:6" x14ac:dyDescent="0.2">
      <c r="B133" s="384" t="s">
        <v>575</v>
      </c>
      <c r="C133" s="383">
        <f t="shared" si="17"/>
        <v>1722544</v>
      </c>
      <c r="D133" s="383">
        <v>516763.2</v>
      </c>
      <c r="E133" s="383">
        <v>516763.2</v>
      </c>
      <c r="F133" s="383">
        <v>689017.6</v>
      </c>
    </row>
    <row r="134" spans="2:6" x14ac:dyDescent="0.2">
      <c r="B134" s="382" t="s">
        <v>576</v>
      </c>
      <c r="C134" s="383">
        <f t="shared" si="17"/>
        <v>10650</v>
      </c>
      <c r="D134" s="383">
        <v>3195</v>
      </c>
      <c r="E134" s="383">
        <v>3195</v>
      </c>
      <c r="F134" s="383">
        <v>4260</v>
      </c>
    </row>
    <row r="135" spans="2:6" x14ac:dyDescent="0.2">
      <c r="B135" s="382" t="s">
        <v>51</v>
      </c>
      <c r="C135" s="383">
        <f t="shared" si="17"/>
        <v>0</v>
      </c>
      <c r="D135" s="383">
        <v>0</v>
      </c>
      <c r="E135" s="383">
        <v>0</v>
      </c>
      <c r="F135" s="383">
        <v>0</v>
      </c>
    </row>
    <row r="136" spans="2:6" x14ac:dyDescent="0.2">
      <c r="B136" s="382" t="s">
        <v>577</v>
      </c>
      <c r="C136" s="383">
        <f t="shared" si="17"/>
        <v>0</v>
      </c>
      <c r="D136" s="383">
        <v>0</v>
      </c>
      <c r="E136" s="383">
        <v>0</v>
      </c>
      <c r="F136" s="383">
        <v>0</v>
      </c>
    </row>
    <row r="137" spans="2:6" x14ac:dyDescent="0.2">
      <c r="B137" s="382" t="s">
        <v>578</v>
      </c>
      <c r="C137" s="383">
        <f t="shared" si="17"/>
        <v>816502</v>
      </c>
      <c r="D137" s="383">
        <v>244950.6</v>
      </c>
      <c r="E137" s="383">
        <v>244950.6</v>
      </c>
      <c r="F137" s="383">
        <v>326600.8</v>
      </c>
    </row>
    <row r="138" spans="2:6" x14ac:dyDescent="0.2">
      <c r="B138" s="385" t="s">
        <v>579</v>
      </c>
      <c r="C138" s="383">
        <f t="shared" si="17"/>
        <v>46124368</v>
      </c>
      <c r="D138" s="386">
        <f>SUM(D119:D123,D125:D137)</f>
        <v>13837310.4</v>
      </c>
      <c r="E138" s="386">
        <f>SUM(E119:E123,E125:E137)</f>
        <v>13837310.4</v>
      </c>
      <c r="F138" s="386">
        <f>SUM(F119:F123,F125:F137)</f>
        <v>18449747.199999999</v>
      </c>
    </row>
    <row r="140" spans="2:6" x14ac:dyDescent="0.2">
      <c r="D140" s="16">
        <f>D133+D137</f>
        <v>761713.8</v>
      </c>
      <c r="E140" s="16">
        <f t="shared" ref="E140:F140" si="18">E133+E137</f>
        <v>761713.8</v>
      </c>
      <c r="F140" s="16">
        <f t="shared" si="18"/>
        <v>1015618.3999999999</v>
      </c>
    </row>
    <row r="142" spans="2:6" x14ac:dyDescent="0.2">
      <c r="B142" s="21" t="s">
        <v>587</v>
      </c>
    </row>
    <row r="143" spans="2:6" x14ac:dyDescent="0.2">
      <c r="B143" s="4" t="s">
        <v>61</v>
      </c>
      <c r="C143" s="9">
        <f>SUM(D143:J143)</f>
        <v>1200000</v>
      </c>
      <c r="D143" s="388">
        <f>D92</f>
        <v>1200000</v>
      </c>
      <c r="E143" s="388">
        <f t="shared" ref="E143:F143" si="19">E92</f>
        <v>0</v>
      </c>
      <c r="F143" s="388">
        <f t="shared" si="19"/>
        <v>0</v>
      </c>
    </row>
    <row r="144" spans="2:6" x14ac:dyDescent="0.2">
      <c r="B144" s="4" t="s">
        <v>36</v>
      </c>
      <c r="C144" s="9">
        <f t="shared" ref="C144:C148" si="20">SUM(D144:J144)</f>
        <v>2255658.4500000002</v>
      </c>
      <c r="D144" s="388">
        <f>D93*0.5</f>
        <v>2255658.4500000002</v>
      </c>
      <c r="E144" s="388">
        <f t="shared" ref="E144:F144" si="21">E93*0.5</f>
        <v>0</v>
      </c>
      <c r="F144" s="388">
        <f t="shared" si="21"/>
        <v>0</v>
      </c>
    </row>
    <row r="145" spans="2:6" x14ac:dyDescent="0.2">
      <c r="B145" s="4" t="s">
        <v>52</v>
      </c>
      <c r="C145" s="9">
        <f t="shared" si="20"/>
        <v>1013935.2999999998</v>
      </c>
      <c r="D145" s="388">
        <f>D94*0.7</f>
        <v>304180.58999999997</v>
      </c>
      <c r="E145" s="388">
        <f t="shared" ref="E145:F145" si="22">E94*0.7</f>
        <v>304180.58999999997</v>
      </c>
      <c r="F145" s="388">
        <f t="shared" si="22"/>
        <v>405574.11999999994</v>
      </c>
    </row>
    <row r="146" spans="2:6" x14ac:dyDescent="0.2">
      <c r="B146" s="4" t="s">
        <v>68</v>
      </c>
      <c r="C146" s="9">
        <f t="shared" si="20"/>
        <v>21832345</v>
      </c>
      <c r="D146" s="11">
        <f t="shared" ref="D146:F146" si="23">SUM(D147:D156)</f>
        <v>6549703.5000000009</v>
      </c>
      <c r="E146" s="11">
        <f t="shared" si="23"/>
        <v>6549703.5000000009</v>
      </c>
      <c r="F146" s="11">
        <f t="shared" si="23"/>
        <v>8732938</v>
      </c>
    </row>
    <row r="147" spans="2:6" x14ac:dyDescent="0.2">
      <c r="B147" s="180" t="s">
        <v>31</v>
      </c>
      <c r="C147" s="181">
        <f t="shared" si="20"/>
        <v>7855190</v>
      </c>
      <c r="D147" s="389">
        <f>D96*0.5</f>
        <v>2356557</v>
      </c>
      <c r="E147" s="389">
        <f t="shared" ref="E147:F147" si="24">E96*0.5</f>
        <v>2356557</v>
      </c>
      <c r="F147" s="389">
        <f t="shared" si="24"/>
        <v>3142076</v>
      </c>
    </row>
    <row r="148" spans="2:6" x14ac:dyDescent="0.2">
      <c r="B148" s="180" t="s">
        <v>32</v>
      </c>
      <c r="C148" s="181">
        <f t="shared" si="20"/>
        <v>0</v>
      </c>
      <c r="D148" s="389">
        <f t="shared" ref="D148:F156" si="25">D97*0.5</f>
        <v>0</v>
      </c>
      <c r="E148" s="389">
        <f t="shared" si="25"/>
        <v>0</v>
      </c>
      <c r="F148" s="389">
        <f t="shared" si="25"/>
        <v>0</v>
      </c>
    </row>
    <row r="149" spans="2:6" x14ac:dyDescent="0.2">
      <c r="B149" s="180" t="s">
        <v>41</v>
      </c>
      <c r="C149" s="181">
        <f>SUM(D149:J149)</f>
        <v>0</v>
      </c>
      <c r="D149" s="389">
        <f t="shared" si="25"/>
        <v>0</v>
      </c>
      <c r="E149" s="389">
        <f t="shared" si="25"/>
        <v>0</v>
      </c>
      <c r="F149" s="389">
        <f t="shared" si="25"/>
        <v>0</v>
      </c>
    </row>
    <row r="150" spans="2:6" x14ac:dyDescent="0.2">
      <c r="B150" s="180" t="s">
        <v>69</v>
      </c>
      <c r="C150" s="181">
        <f t="shared" ref="C150:C159" si="26">SUM(D150:J150)</f>
        <v>5573160</v>
      </c>
      <c r="D150" s="389">
        <f t="shared" si="25"/>
        <v>1671948</v>
      </c>
      <c r="E150" s="389">
        <f t="shared" si="25"/>
        <v>1671948</v>
      </c>
      <c r="F150" s="389">
        <f t="shared" si="25"/>
        <v>2229264</v>
      </c>
    </row>
    <row r="151" spans="2:6" x14ac:dyDescent="0.2">
      <c r="B151" s="180" t="s">
        <v>291</v>
      </c>
      <c r="C151" s="181">
        <f t="shared" si="26"/>
        <v>4624757.5</v>
      </c>
      <c r="D151" s="389">
        <f t="shared" si="25"/>
        <v>1387427.25</v>
      </c>
      <c r="E151" s="389">
        <f t="shared" si="25"/>
        <v>1387427.25</v>
      </c>
      <c r="F151" s="389">
        <f t="shared" si="25"/>
        <v>1849903</v>
      </c>
    </row>
    <row r="152" spans="2:6" x14ac:dyDescent="0.2">
      <c r="B152" s="180" t="s">
        <v>294</v>
      </c>
      <c r="C152" s="181">
        <f t="shared" si="26"/>
        <v>399069</v>
      </c>
      <c r="D152" s="389">
        <f t="shared" si="25"/>
        <v>119720.7</v>
      </c>
      <c r="E152" s="389">
        <f t="shared" si="25"/>
        <v>119720.7</v>
      </c>
      <c r="F152" s="389">
        <f t="shared" si="25"/>
        <v>159627.6</v>
      </c>
    </row>
    <row r="153" spans="2:6" x14ac:dyDescent="0.2">
      <c r="B153" s="180" t="s">
        <v>295</v>
      </c>
      <c r="C153" s="181">
        <f t="shared" si="26"/>
        <v>0</v>
      </c>
      <c r="D153" s="389">
        <f t="shared" si="25"/>
        <v>0</v>
      </c>
      <c r="E153" s="389">
        <f t="shared" si="25"/>
        <v>0</v>
      </c>
      <c r="F153" s="389">
        <f t="shared" si="25"/>
        <v>0</v>
      </c>
    </row>
    <row r="154" spans="2:6" x14ac:dyDescent="0.2">
      <c r="B154" s="180" t="s">
        <v>296</v>
      </c>
      <c r="C154" s="181">
        <f t="shared" si="26"/>
        <v>0</v>
      </c>
      <c r="D154" s="389">
        <f t="shared" si="25"/>
        <v>0</v>
      </c>
      <c r="E154" s="389">
        <f t="shared" si="25"/>
        <v>0</v>
      </c>
      <c r="F154" s="389">
        <f t="shared" si="25"/>
        <v>0</v>
      </c>
    </row>
    <row r="155" spans="2:6" x14ac:dyDescent="0.2">
      <c r="B155" s="180" t="s">
        <v>49</v>
      </c>
      <c r="C155" s="181">
        <f t="shared" si="26"/>
        <v>1269523</v>
      </c>
      <c r="D155" s="389">
        <f t="shared" si="25"/>
        <v>380856.9</v>
      </c>
      <c r="E155" s="389">
        <f t="shared" si="25"/>
        <v>380856.9</v>
      </c>
      <c r="F155" s="389">
        <f t="shared" si="25"/>
        <v>507809.19999999995</v>
      </c>
    </row>
    <row r="156" spans="2:6" x14ac:dyDescent="0.2">
      <c r="B156" s="180" t="s">
        <v>70</v>
      </c>
      <c r="C156" s="181">
        <f t="shared" si="26"/>
        <v>2110645.5</v>
      </c>
      <c r="D156" s="389">
        <f t="shared" si="25"/>
        <v>633193.65</v>
      </c>
      <c r="E156" s="389">
        <f t="shared" si="25"/>
        <v>633193.65</v>
      </c>
      <c r="F156" s="389">
        <f t="shared" si="25"/>
        <v>844258.2</v>
      </c>
    </row>
    <row r="157" spans="2:6" x14ac:dyDescent="0.2">
      <c r="B157" s="4" t="s">
        <v>51</v>
      </c>
      <c r="C157" s="9">
        <f t="shared" si="26"/>
        <v>1142314.0150000001</v>
      </c>
      <c r="D157" s="388">
        <v>342694.20450000005</v>
      </c>
      <c r="E157" s="388">
        <v>342694.20450000005</v>
      </c>
      <c r="F157" s="388">
        <v>456925.60600000009</v>
      </c>
    </row>
    <row r="158" spans="2:6" x14ac:dyDescent="0.2">
      <c r="B158" s="4" t="s">
        <v>71</v>
      </c>
      <c r="C158" s="9">
        <f t="shared" si="26"/>
        <v>0</v>
      </c>
      <c r="D158" s="388">
        <v>0</v>
      </c>
      <c r="E158" s="388">
        <v>0</v>
      </c>
      <c r="F158" s="388">
        <v>0</v>
      </c>
    </row>
    <row r="159" spans="2:6" x14ac:dyDescent="0.2">
      <c r="B159" s="12" t="s">
        <v>348</v>
      </c>
      <c r="C159" s="13">
        <f t="shared" si="26"/>
        <v>27444252.765000004</v>
      </c>
      <c r="D159" s="13">
        <f>SUM(D143:D146,D157:D158)</f>
        <v>10652236.744500002</v>
      </c>
      <c r="E159" s="13">
        <f t="shared" ref="E159:F159" si="27">SUM(E143:E146,E157:E158)</f>
        <v>7196578.2945000008</v>
      </c>
      <c r="F159" s="13">
        <f t="shared" si="27"/>
        <v>9595437.7259999998</v>
      </c>
    </row>
    <row r="161" spans="2:6" x14ac:dyDescent="0.2">
      <c r="C161" s="16"/>
      <c r="D161" s="16"/>
      <c r="E161" s="16"/>
      <c r="F161" s="16"/>
    </row>
    <row r="162" spans="2:6" x14ac:dyDescent="0.2">
      <c r="C162" s="16"/>
      <c r="D162" s="16"/>
      <c r="E162" s="16"/>
      <c r="F162" s="16"/>
    </row>
    <row r="163" spans="2:6" x14ac:dyDescent="0.2">
      <c r="B163" s="3" t="s">
        <v>588</v>
      </c>
      <c r="C163" s="16">
        <f>(C145+C146)*0.05</f>
        <v>1142314.0150000001</v>
      </c>
      <c r="D163" s="16">
        <f>C163*D116</f>
        <v>342694.20450000005</v>
      </c>
      <c r="E163" s="16">
        <f>C163*E116</f>
        <v>342694.20450000005</v>
      </c>
      <c r="F163" s="16">
        <f>C163*F116</f>
        <v>456925.60600000009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 
&amp;"Arial,Tučné"&amp;12 01 Investičné náklady</oddHeader>
    <oddFooter>&amp;CStrana &amp;P z &amp;N</oddFooter>
  </headerFooter>
  <ignoredErrors>
    <ignoredError sqref="H37:J37 H39:J39 D39:G39 D37:G3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20"/>
  <sheetViews>
    <sheetView zoomScaleNormal="100" workbookViewId="0">
      <selection activeCell="I26" sqref="I26"/>
    </sheetView>
  </sheetViews>
  <sheetFormatPr defaultColWidth="9.140625" defaultRowHeight="11.25" x14ac:dyDescent="0.2"/>
  <cols>
    <col min="1" max="1" width="2.7109375" style="3" customWidth="1"/>
    <col min="2" max="2" width="50.7109375" style="3" customWidth="1"/>
    <col min="3" max="9" width="13.7109375" style="3" customWidth="1"/>
    <col min="10" max="11" width="5" style="3" bestFit="1" customWidth="1"/>
    <col min="12" max="12" width="12.85546875" style="3" customWidth="1"/>
    <col min="13" max="36" width="5" style="3" bestFit="1" customWidth="1"/>
    <col min="37" max="16384" width="9.140625" style="3"/>
  </cols>
  <sheetData>
    <row r="1" spans="2:12" ht="12" thickBot="1" x14ac:dyDescent="0.25"/>
    <row r="2" spans="2:12" x14ac:dyDescent="0.2">
      <c r="B2" s="21" t="s">
        <v>112</v>
      </c>
      <c r="H2" s="85" t="s">
        <v>113</v>
      </c>
      <c r="I2" s="86" t="s">
        <v>114</v>
      </c>
    </row>
    <row r="3" spans="2:12" ht="56.25" x14ac:dyDescent="0.2">
      <c r="B3" s="75" t="s">
        <v>42</v>
      </c>
      <c r="C3" s="76" t="s">
        <v>33</v>
      </c>
      <c r="D3" s="76" t="s">
        <v>91</v>
      </c>
      <c r="E3" s="76" t="s">
        <v>38</v>
      </c>
      <c r="F3" s="76" t="s">
        <v>37</v>
      </c>
      <c r="G3" s="77" t="s">
        <v>40</v>
      </c>
      <c r="H3" s="80" t="s">
        <v>16</v>
      </c>
      <c r="I3" s="81" t="s">
        <v>16</v>
      </c>
    </row>
    <row r="4" spans="2:12" x14ac:dyDescent="0.2">
      <c r="B4" s="22" t="s">
        <v>36</v>
      </c>
      <c r="C4" s="23" t="s">
        <v>39</v>
      </c>
      <c r="D4" s="190">
        <f>30-(Parametre!$C$14-Parametre!$C$13+1)</f>
        <v>27</v>
      </c>
      <c r="E4" s="23">
        <v>0</v>
      </c>
      <c r="F4" s="23" t="s">
        <v>39</v>
      </c>
      <c r="G4" s="78" t="s">
        <v>39</v>
      </c>
      <c r="H4" s="82">
        <f>'01 Investičné výdavky'!C6</f>
        <v>0</v>
      </c>
      <c r="I4" s="83">
        <f>H4*Parametre!C76</f>
        <v>0</v>
      </c>
      <c r="L4" s="2" t="s">
        <v>318</v>
      </c>
    </row>
    <row r="5" spans="2:12" x14ac:dyDescent="0.2">
      <c r="B5" s="22" t="s">
        <v>31</v>
      </c>
      <c r="C5" s="73">
        <v>100</v>
      </c>
      <c r="D5" s="190">
        <f>30-(Parametre!$C$14-Parametre!$C$13+1)</f>
        <v>27</v>
      </c>
      <c r="E5" s="24">
        <v>0</v>
      </c>
      <c r="F5" s="24">
        <f>C5+(E5*C5)</f>
        <v>100</v>
      </c>
      <c r="G5" s="79">
        <f>(F5-D5)/C5</f>
        <v>0.73</v>
      </c>
      <c r="H5" s="82">
        <f>G5*'01 Investičné výdavky'!C9</f>
        <v>0</v>
      </c>
      <c r="I5" s="83">
        <f>H5*Parametre!$C$79</f>
        <v>0</v>
      </c>
    </row>
    <row r="6" spans="2:12" x14ac:dyDescent="0.2">
      <c r="B6" s="22" t="s">
        <v>32</v>
      </c>
      <c r="C6" s="73">
        <v>100</v>
      </c>
      <c r="D6" s="190">
        <f>30-(Parametre!$C$14-Parametre!$C$13+1)</f>
        <v>27</v>
      </c>
      <c r="E6" s="24">
        <v>0</v>
      </c>
      <c r="F6" s="24">
        <f t="shared" ref="F6:F12" si="0">C6+(E6*C6)</f>
        <v>100</v>
      </c>
      <c r="G6" s="79">
        <f t="shared" ref="G6:G12" si="1">(F6-D6)/C6</f>
        <v>0.73</v>
      </c>
      <c r="H6" s="82">
        <f>G6*'01 Investičné výdavky'!C10</f>
        <v>0</v>
      </c>
      <c r="I6" s="83">
        <f>H6*Parametre!$C$79</f>
        <v>0</v>
      </c>
    </row>
    <row r="7" spans="2:12" x14ac:dyDescent="0.2">
      <c r="B7" s="22" t="s">
        <v>41</v>
      </c>
      <c r="C7" s="73">
        <v>60</v>
      </c>
      <c r="D7" s="190">
        <f>30-(Parametre!$C$14-Parametre!$C$13+1)</f>
        <v>27</v>
      </c>
      <c r="E7" s="24">
        <v>0</v>
      </c>
      <c r="F7" s="24">
        <f>C7+(E7*C7)</f>
        <v>60</v>
      </c>
      <c r="G7" s="79">
        <f t="shared" si="1"/>
        <v>0.55000000000000004</v>
      </c>
      <c r="H7" s="82">
        <f>G7*'01 Investičné výdavky'!C11</f>
        <v>0</v>
      </c>
      <c r="I7" s="83">
        <f>H7*Parametre!$C$79</f>
        <v>0</v>
      </c>
      <c r="L7" s="3" t="s">
        <v>319</v>
      </c>
    </row>
    <row r="8" spans="2:12" x14ac:dyDescent="0.2">
      <c r="B8" s="22" t="s">
        <v>69</v>
      </c>
      <c r="C8" s="73">
        <v>50</v>
      </c>
      <c r="D8" s="190">
        <f>30-(Parametre!$C$14-Parametre!$C$13+1)</f>
        <v>27</v>
      </c>
      <c r="E8" s="24">
        <v>0</v>
      </c>
      <c r="F8" s="24">
        <f t="shared" si="0"/>
        <v>50</v>
      </c>
      <c r="G8" s="79">
        <f t="shared" si="1"/>
        <v>0.46</v>
      </c>
      <c r="H8" s="82">
        <f>G8*'01 Investičné výdavky'!C12</f>
        <v>0</v>
      </c>
      <c r="I8" s="83">
        <f>H8*Parametre!$C$79</f>
        <v>0</v>
      </c>
      <c r="L8" s="3" t="s">
        <v>320</v>
      </c>
    </row>
    <row r="9" spans="2:12" x14ac:dyDescent="0.2">
      <c r="B9" s="22" t="s">
        <v>291</v>
      </c>
      <c r="C9" s="73">
        <v>50</v>
      </c>
      <c r="D9" s="190">
        <f>30-(Parametre!$C$14-Parametre!$C$13+1)</f>
        <v>27</v>
      </c>
      <c r="E9" s="24">
        <v>0</v>
      </c>
      <c r="F9" s="24">
        <f t="shared" si="0"/>
        <v>50</v>
      </c>
      <c r="G9" s="79">
        <f t="shared" si="1"/>
        <v>0.46</v>
      </c>
      <c r="H9" s="82">
        <f>G9*'01 Investičné výdavky'!C13</f>
        <v>0</v>
      </c>
      <c r="I9" s="83">
        <f>H9*Parametre!$C$79</f>
        <v>0</v>
      </c>
    </row>
    <row r="10" spans="2:12" x14ac:dyDescent="0.2">
      <c r="B10" s="22" t="s">
        <v>294</v>
      </c>
      <c r="C10" s="73">
        <v>30</v>
      </c>
      <c r="D10" s="190">
        <f>30-(Parametre!$C$14-Parametre!$C$13+1)</f>
        <v>27</v>
      </c>
      <c r="E10" s="24">
        <v>0</v>
      </c>
      <c r="F10" s="24">
        <f t="shared" si="0"/>
        <v>30</v>
      </c>
      <c r="G10" s="79">
        <f t="shared" si="1"/>
        <v>0.1</v>
      </c>
      <c r="H10" s="82">
        <f>G10*'01 Investičné výdavky'!C14</f>
        <v>0</v>
      </c>
      <c r="I10" s="83">
        <f>H10*Parametre!$C$79</f>
        <v>0</v>
      </c>
    </row>
    <row r="11" spans="2:12" ht="12" thickBot="1" x14ac:dyDescent="0.25">
      <c r="B11" s="22" t="s">
        <v>295</v>
      </c>
      <c r="C11" s="73">
        <v>30</v>
      </c>
      <c r="D11" s="190">
        <f>30-(Parametre!$C$14-Parametre!$C$13+1)</f>
        <v>27</v>
      </c>
      <c r="E11" s="24">
        <v>0</v>
      </c>
      <c r="F11" s="24">
        <f t="shared" si="0"/>
        <v>30</v>
      </c>
      <c r="G11" s="79">
        <f t="shared" si="1"/>
        <v>0.1</v>
      </c>
      <c r="H11" s="82">
        <f>G11*'01 Investičné výdavky'!C15</f>
        <v>0</v>
      </c>
      <c r="I11" s="83">
        <f>H11*Parametre!$C$79</f>
        <v>0</v>
      </c>
    </row>
    <row r="12" spans="2:12" ht="12" thickBot="1" x14ac:dyDescent="0.25">
      <c r="B12" s="22" t="s">
        <v>296</v>
      </c>
      <c r="C12" s="73">
        <v>15</v>
      </c>
      <c r="D12" s="190">
        <f>30-(Parametre!$C$14-Parametre!$C$13+1)</f>
        <v>27</v>
      </c>
      <c r="E12" s="24">
        <v>1</v>
      </c>
      <c r="F12" s="24">
        <f t="shared" si="0"/>
        <v>30</v>
      </c>
      <c r="G12" s="79">
        <f t="shared" si="1"/>
        <v>0.2</v>
      </c>
      <c r="H12" s="82">
        <f>G12*'01 Investičné výdavky'!C16</f>
        <v>0</v>
      </c>
      <c r="I12" s="83">
        <f>H12*Parametre!$C$79</f>
        <v>0</v>
      </c>
      <c r="K12" s="184" t="s">
        <v>316</v>
      </c>
      <c r="L12" s="16">
        <f>'01 Investičné výdavky'!C16</f>
        <v>0</v>
      </c>
    </row>
    <row r="13" spans="2:12" ht="12" thickBot="1" x14ac:dyDescent="0.25">
      <c r="B13" s="5" t="s">
        <v>16</v>
      </c>
      <c r="C13" s="4"/>
      <c r="D13" s="17"/>
      <c r="E13" s="4"/>
      <c r="F13" s="4"/>
      <c r="G13" s="38"/>
      <c r="H13" s="74">
        <f>SUM(H4:H12)</f>
        <v>0</v>
      </c>
      <c r="I13" s="84">
        <f>SUM(I4:I12)</f>
        <v>0</v>
      </c>
      <c r="L13" s="3" t="s">
        <v>317</v>
      </c>
    </row>
    <row r="14" spans="2:12" x14ac:dyDescent="0.2">
      <c r="B14" s="25" t="s">
        <v>111</v>
      </c>
    </row>
    <row r="17" spans="2:4" x14ac:dyDescent="0.2">
      <c r="B17" s="26" t="s">
        <v>115</v>
      </c>
      <c r="C17" s="27"/>
      <c r="D17" s="27"/>
    </row>
    <row r="18" spans="2:4" x14ac:dyDescent="0.2">
      <c r="B18" s="38" t="s">
        <v>43</v>
      </c>
      <c r="C18" s="265"/>
      <c r="D18" s="58"/>
    </row>
    <row r="19" spans="2:4" x14ac:dyDescent="0.2">
      <c r="B19" s="38" t="s">
        <v>60</v>
      </c>
      <c r="C19" s="266"/>
      <c r="D19" s="59"/>
    </row>
    <row r="20" spans="2:4" x14ac:dyDescent="0.2">
      <c r="B20" s="1" t="s">
        <v>116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
&amp;"Arial,Tučné"&amp;12 02 Zostatková hodnota</oddHead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23</vt:i4>
      </vt:variant>
    </vt:vector>
  </HeadingPairs>
  <TitlesOfParts>
    <vt:vector size="23" baseType="lpstr">
      <vt:lpstr>Parametre</vt:lpstr>
      <vt:lpstr>Úseky 0</vt:lpstr>
      <vt:lpstr>Úseky 1</vt:lpstr>
      <vt:lpstr>Intenzity 0</vt:lpstr>
      <vt:lpstr>Intenzity 1</vt:lpstr>
      <vt:lpstr>Rýchlosti 0</vt:lpstr>
      <vt:lpstr>Rýchlosti 1</vt:lpstr>
      <vt:lpstr>01 Investičné výdavky</vt:lpstr>
      <vt:lpstr>02 Zostatková hodnota</vt:lpstr>
      <vt:lpstr>03 Prevádzkové výdavky</vt:lpstr>
      <vt:lpstr>04 Prevádzkové príjmy</vt:lpstr>
      <vt:lpstr>05 Financovanie</vt:lpstr>
      <vt:lpstr>06 Finančná analýza</vt:lpstr>
      <vt:lpstr>07 Čas cestujúcich</vt:lpstr>
      <vt:lpstr>08 Čas tovaru</vt:lpstr>
      <vt:lpstr>09 Spotreba PHM</vt:lpstr>
      <vt:lpstr>10 Ostatné náklady</vt:lpstr>
      <vt:lpstr>11 Bezpečnosť</vt:lpstr>
      <vt:lpstr>12 Znečisťujúce látky</vt:lpstr>
      <vt:lpstr>13 Skleníkové plyny</vt:lpstr>
      <vt:lpstr>14 Hluk</vt:lpstr>
      <vt:lpstr>15 Ekonomická analýza</vt:lpstr>
      <vt:lpstr>13 Analýza citlivosti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Molnár, Alexander</dc:creator>
  <cp:lastModifiedBy>Molnár, Alexander</cp:lastModifiedBy>
  <cp:lastPrinted>2011-06-09T11:45:53Z</cp:lastPrinted>
  <dcterms:created xsi:type="dcterms:W3CDTF">2011-05-19T08:19:19Z</dcterms:created>
  <dcterms:modified xsi:type="dcterms:W3CDTF">2022-01-07T11:39:46Z</dcterms:modified>
</cp:coreProperties>
</file>